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65" windowHeight="7050" firstSheet="1" activeTab="1"/>
  </bookViews>
  <sheets>
    <sheet name="Sayfa3" sheetId="2" state="hidden" r:id="rId1"/>
    <sheet name="mazot ff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" localSheetId="0" hidden="1">[1]TESİSAT!#REF!,[1]TESİSAT!#REF!</definedName>
    <definedName name="_" hidden="1">[1]TESİSAT!#REF!,[1]TESİSAT!#REF!</definedName>
    <definedName name="__" localSheetId="0" hidden="1">[2]TESİSAT!#REF!,[2]TESİSAT!#REF!</definedName>
    <definedName name="__" hidden="1">[2]TESİSAT!#REF!,[2]TESİSAT!#REF!</definedName>
    <definedName name="___" localSheetId="0" hidden="1">[1]TESİSAT!#REF!,[1]TESİSAT!#REF!</definedName>
    <definedName name="___" hidden="1">[1]TESİSAT!#REF!,[1]TESİSAT!#REF!</definedName>
    <definedName name="_____" localSheetId="0" hidden="1">[1]TESİSAT!#REF!,[1]TESİSAT!#REF!</definedName>
    <definedName name="_____" hidden="1">[1]TESİSAT!#REF!,[1]TESİSAT!#REF!</definedName>
    <definedName name="______" localSheetId="0" hidden="1">[1]TESİSAT!#REF!,[1]TESİSAT!#REF!</definedName>
    <definedName name="______" hidden="1">[1]TESİSAT!#REF!,[1]TESİSAT!#REF!</definedName>
    <definedName name="__________________KK1">#REF!</definedName>
    <definedName name="__________________KK10">[2]İCMAL!#REF!</definedName>
    <definedName name="__________________KK11">[2]İCMAL!#REF!</definedName>
    <definedName name="__________________KK12">[2]İCMAL!#REF!</definedName>
    <definedName name="__________________KK13">[2]İCMAL!#REF!</definedName>
    <definedName name="__________________KK14">[2]İCMAL!#REF!</definedName>
    <definedName name="__________________KK15">[2]İCMAL!#REF!</definedName>
    <definedName name="__________________KK16">[2]İCMAL!#REF!</definedName>
    <definedName name="__________________KK17">[2]İCMAL!#REF!</definedName>
    <definedName name="__________________KK18">#REF!</definedName>
    <definedName name="__________________KK19">#REF!</definedName>
    <definedName name="__________________KK2">[2]İCMAL!#REF!</definedName>
    <definedName name="__________________KK20">#REF!</definedName>
    <definedName name="__________________KK3">[2]İCMAL!#REF!</definedName>
    <definedName name="__________________KK4">[2]İCMAL!#REF!</definedName>
    <definedName name="__________________KK5">[2]İCMAL!#REF!</definedName>
    <definedName name="__________________KK6">[2]İCMAL!#REF!</definedName>
    <definedName name="__________________KK7">[2]İCMAL!#REF!</definedName>
    <definedName name="__________________KK8">[2]İCMAL!#REF!</definedName>
    <definedName name="__________________KK9">[2]İCMAL!#REF!</definedName>
    <definedName name="__________________KMA1">#REF!</definedName>
    <definedName name="__________________MA1">#REF!</definedName>
    <definedName name="_________________KA1">#REF!</definedName>
    <definedName name="_________________KA2">#REF!</definedName>
    <definedName name="_________________KA3">#REF!</definedName>
    <definedName name="_________________KA4">#REF!</definedName>
    <definedName name="_________________KA5">#REF!</definedName>
    <definedName name="_________________KA6">#REF!</definedName>
    <definedName name="_________________KK1">#REF!</definedName>
    <definedName name="_________________KK10">[2]İCMAL!#REF!</definedName>
    <definedName name="_________________KK11">[2]İCMAL!#REF!</definedName>
    <definedName name="_________________KK12">[2]İCMAL!#REF!</definedName>
    <definedName name="_________________KK13">[2]İCMAL!#REF!</definedName>
    <definedName name="_________________KK14">[2]İCMAL!#REF!</definedName>
    <definedName name="_________________KK15">[2]İCMAL!#REF!</definedName>
    <definedName name="_________________KK16">[2]İCMAL!#REF!</definedName>
    <definedName name="_________________KK17">[2]İCMAL!#REF!</definedName>
    <definedName name="_________________KK18">#REF!</definedName>
    <definedName name="_________________KK19">#REF!</definedName>
    <definedName name="_________________KK2">[2]İCMAL!#REF!</definedName>
    <definedName name="_________________KK20">#REF!</definedName>
    <definedName name="_________________KK3">[2]İCMAL!#REF!</definedName>
    <definedName name="_________________KK4">[2]İCMAL!#REF!</definedName>
    <definedName name="_________________KK5">[2]İCMAL!#REF!</definedName>
    <definedName name="_________________KK6">[2]İCMAL!#REF!</definedName>
    <definedName name="_________________KK7">[2]İCMAL!#REF!</definedName>
    <definedName name="_________________KK8">[2]İCMAL!#REF!</definedName>
    <definedName name="_________________KK9">[2]İCMAL!#REF!</definedName>
    <definedName name="_________________KMA1">#REF!</definedName>
    <definedName name="_________________MA1">#REF!</definedName>
    <definedName name="________________KA1">#REF!</definedName>
    <definedName name="________________KA2">#REF!</definedName>
    <definedName name="________________KA3">#REF!</definedName>
    <definedName name="________________KA4">#REF!</definedName>
    <definedName name="________________KA5">#REF!</definedName>
    <definedName name="________________KA6">#REF!</definedName>
    <definedName name="_______________KK1">#REF!</definedName>
    <definedName name="_______________KK10">[2]İCMAL!#REF!</definedName>
    <definedName name="_______________KK11">[2]İCMAL!#REF!</definedName>
    <definedName name="_______________KK12">[2]İCMAL!#REF!</definedName>
    <definedName name="_______________KK13">[2]İCMAL!#REF!</definedName>
    <definedName name="_______________KK14">[2]İCMAL!#REF!</definedName>
    <definedName name="_______________KK15">[2]İCMAL!#REF!</definedName>
    <definedName name="_______________KK16">[2]İCMAL!#REF!</definedName>
    <definedName name="_______________KK17">[2]İCMAL!#REF!</definedName>
    <definedName name="_______________KK18">#REF!</definedName>
    <definedName name="_______________KK19">#REF!</definedName>
    <definedName name="_______________KK2">[2]İCMAL!#REF!</definedName>
    <definedName name="_______________KK20">#REF!</definedName>
    <definedName name="_______________KK3">[2]İCMAL!#REF!</definedName>
    <definedName name="_______________KK4">[2]İCMAL!#REF!</definedName>
    <definedName name="_______________KK5">[2]İCMAL!#REF!</definedName>
    <definedName name="_______________KK6">[2]İCMAL!#REF!</definedName>
    <definedName name="_______________KK7">[2]İCMAL!#REF!</definedName>
    <definedName name="_______________KK8">[2]İCMAL!#REF!</definedName>
    <definedName name="_______________KK9">[2]İCMAL!#REF!</definedName>
    <definedName name="_______________KMA1">#REF!</definedName>
    <definedName name="_______________MA1">#REF!</definedName>
    <definedName name="______________KA1">#REF!</definedName>
    <definedName name="______________KA2">#REF!</definedName>
    <definedName name="______________KA3">#REF!</definedName>
    <definedName name="______________KA4">#REF!</definedName>
    <definedName name="______________KA5">#REF!</definedName>
    <definedName name="______________KA6">#REF!</definedName>
    <definedName name="______________KK1">#REF!</definedName>
    <definedName name="______________KK10">[1]İCMAL!#REF!</definedName>
    <definedName name="______________KK11">[1]İCMAL!#REF!</definedName>
    <definedName name="______________KK12">[1]İCMAL!#REF!</definedName>
    <definedName name="______________KK13">[1]İCMAL!#REF!</definedName>
    <definedName name="______________KK14">[1]İCMAL!#REF!</definedName>
    <definedName name="______________KK15">[1]İCMAL!#REF!</definedName>
    <definedName name="______________KK16">[1]İCMAL!#REF!</definedName>
    <definedName name="______________KK17">[1]İCMAL!#REF!</definedName>
    <definedName name="______________KK18">#REF!</definedName>
    <definedName name="______________KK19">#REF!</definedName>
    <definedName name="______________KK2">[1]İCMAL!#REF!</definedName>
    <definedName name="______________KK20">#REF!</definedName>
    <definedName name="______________KK3">[1]İCMAL!#REF!</definedName>
    <definedName name="______________KK4">[1]İCMAL!#REF!</definedName>
    <definedName name="______________KK5">[1]İCMAL!#REF!</definedName>
    <definedName name="______________KK6">[1]İCMAL!#REF!</definedName>
    <definedName name="______________KK7">[1]İCMAL!#REF!</definedName>
    <definedName name="______________KK8">[1]İCMAL!#REF!</definedName>
    <definedName name="______________KK9">[1]İCMAL!#REF!</definedName>
    <definedName name="______________KMA1">#REF!</definedName>
    <definedName name="______________MA1">#REF!</definedName>
    <definedName name="_____________KA1">#REF!</definedName>
    <definedName name="_____________KA2">#REF!</definedName>
    <definedName name="_____________KA3">#REF!</definedName>
    <definedName name="_____________KA4">#REF!</definedName>
    <definedName name="_____________KA5">#REF!</definedName>
    <definedName name="_____________KA6">#REF!</definedName>
    <definedName name="_____________KK1">#REF!</definedName>
    <definedName name="_____________KK10">[1]İCMAL!#REF!</definedName>
    <definedName name="_____________KK11">[1]İCMAL!#REF!</definedName>
    <definedName name="_____________KK12">[1]İCMAL!#REF!</definedName>
    <definedName name="_____________KK13">[1]İCMAL!#REF!</definedName>
    <definedName name="_____________KK14">[1]İCMAL!#REF!</definedName>
    <definedName name="_____________KK15">[1]İCMAL!#REF!</definedName>
    <definedName name="_____________KK16">[1]İCMAL!#REF!</definedName>
    <definedName name="_____________KK17">[1]İCMAL!#REF!</definedName>
    <definedName name="_____________KK18">#REF!</definedName>
    <definedName name="_____________KK19">#REF!</definedName>
    <definedName name="_____________KK2">[1]İCMAL!#REF!</definedName>
    <definedName name="_____________KK20">#REF!</definedName>
    <definedName name="_____________KK3">[1]İCMAL!#REF!</definedName>
    <definedName name="_____________KK4">[1]İCMAL!#REF!</definedName>
    <definedName name="_____________KK5">[1]İCMAL!#REF!</definedName>
    <definedName name="_____________KK6">[1]İCMAL!#REF!</definedName>
    <definedName name="_____________KK7">[1]İCMAL!#REF!</definedName>
    <definedName name="_____________KK8">[1]İCMAL!#REF!</definedName>
    <definedName name="_____________KK9">[1]İCMAL!#REF!</definedName>
    <definedName name="_____________KMA1">#REF!</definedName>
    <definedName name="_____________MA1">#REF!</definedName>
    <definedName name="____________KA1" localSheetId="0">#REF!</definedName>
    <definedName name="____________KA1">#REF!</definedName>
    <definedName name="____________KA2">#REF!</definedName>
    <definedName name="____________KA3">#REF!</definedName>
    <definedName name="____________KA4">#REF!</definedName>
    <definedName name="____________KA5">#REF!</definedName>
    <definedName name="____________KA6">#REF!</definedName>
    <definedName name="____________KK1">#REF!</definedName>
    <definedName name="____________KK10" localSheetId="0">[1]İCMAL!#REF!</definedName>
    <definedName name="____________KK10">[1]İCMAL!#REF!</definedName>
    <definedName name="____________KK11" localSheetId="0">[1]İCMAL!#REF!</definedName>
    <definedName name="____________KK11">[1]İCMAL!#REF!</definedName>
    <definedName name="____________KK12" localSheetId="0">[1]İCMAL!#REF!</definedName>
    <definedName name="____________KK12">[1]İCMAL!#REF!</definedName>
    <definedName name="____________KK13" localSheetId="0">[1]İCMAL!#REF!</definedName>
    <definedName name="____________KK13">[1]İCMAL!#REF!</definedName>
    <definedName name="____________KK14">[1]İCMAL!#REF!</definedName>
    <definedName name="____________KK15">[1]İCMAL!#REF!</definedName>
    <definedName name="____________KK16">[1]İCMAL!#REF!</definedName>
    <definedName name="____________KK17">[1]İCMAL!#REF!</definedName>
    <definedName name="____________KK18">#REF!</definedName>
    <definedName name="____________KK19">#REF!</definedName>
    <definedName name="____________KK2" localSheetId="0">[1]İCMAL!#REF!</definedName>
    <definedName name="____________KK2">[1]İCMAL!#REF!</definedName>
    <definedName name="____________KK20" localSheetId="0">#REF!</definedName>
    <definedName name="____________KK20">#REF!</definedName>
    <definedName name="____________KK3" localSheetId="0">[1]İCMAL!#REF!</definedName>
    <definedName name="____________KK3">[1]İCMAL!#REF!</definedName>
    <definedName name="____________KK4" localSheetId="0">[1]İCMAL!#REF!</definedName>
    <definedName name="____________KK4">[1]İCMAL!#REF!</definedName>
    <definedName name="____________KK5" localSheetId="0">[1]İCMAL!#REF!</definedName>
    <definedName name="____________KK5">[1]İCMAL!#REF!</definedName>
    <definedName name="____________KK6">[1]İCMAL!#REF!</definedName>
    <definedName name="____________KK7">[1]İCMAL!#REF!</definedName>
    <definedName name="____________KK8">[1]İCMAL!#REF!</definedName>
    <definedName name="____________KK9">[1]İCMAL!#REF!</definedName>
    <definedName name="____________KMA1">#REF!</definedName>
    <definedName name="____________MA1">#REF!</definedName>
    <definedName name="___________KA1" localSheetId="0">#REF!</definedName>
    <definedName name="___________KA1">#REF!</definedName>
    <definedName name="___________KA2">#REF!</definedName>
    <definedName name="___________KA3">#REF!</definedName>
    <definedName name="___________KA4">#REF!</definedName>
    <definedName name="___________KA5">#REF!</definedName>
    <definedName name="___________KA6">#REF!</definedName>
    <definedName name="___________KK1">#REF!</definedName>
    <definedName name="___________KK10" localSheetId="0">[1]İCMAL!#REF!</definedName>
    <definedName name="___________KK10">[1]İCMAL!#REF!</definedName>
    <definedName name="___________KK11" localSheetId="0">[1]İCMAL!#REF!</definedName>
    <definedName name="___________KK11">[1]İCMAL!#REF!</definedName>
    <definedName name="___________KK12" localSheetId="0">[1]İCMAL!#REF!</definedName>
    <definedName name="___________KK12">[1]İCMAL!#REF!</definedName>
    <definedName name="___________KK13" localSheetId="0">[1]İCMAL!#REF!</definedName>
    <definedName name="___________KK13">[1]İCMAL!#REF!</definedName>
    <definedName name="___________KK14">[1]İCMAL!#REF!</definedName>
    <definedName name="___________KK15">[1]İCMAL!#REF!</definedName>
    <definedName name="___________KK16">[1]İCMAL!#REF!</definedName>
    <definedName name="___________KK17">[1]İCMAL!#REF!</definedName>
    <definedName name="___________KK18" localSheetId="0">#REF!</definedName>
    <definedName name="___________KK18">#REF!</definedName>
    <definedName name="___________KK19" localSheetId="0">#REF!</definedName>
    <definedName name="___________KK19">#REF!</definedName>
    <definedName name="___________KK2" localSheetId="0">[1]İCMAL!#REF!</definedName>
    <definedName name="___________KK2">[1]İCMAL!#REF!</definedName>
    <definedName name="___________KK20" localSheetId="0">#REF!</definedName>
    <definedName name="___________KK20">#REF!</definedName>
    <definedName name="___________KK3" localSheetId="0">[1]İCMAL!#REF!</definedName>
    <definedName name="___________KK3">[1]İCMAL!#REF!</definedName>
    <definedName name="___________KK4" localSheetId="0">[1]İCMAL!#REF!</definedName>
    <definedName name="___________KK4">[1]İCMAL!#REF!</definedName>
    <definedName name="___________KK5" localSheetId="0">[1]İCMAL!#REF!</definedName>
    <definedName name="___________KK5">[1]İCMAL!#REF!</definedName>
    <definedName name="___________KK6">[1]İCMAL!#REF!</definedName>
    <definedName name="___________KK7">[1]İCMAL!#REF!</definedName>
    <definedName name="___________KK8">[1]İCMAL!#REF!</definedName>
    <definedName name="___________KK9">[1]İCMAL!#REF!</definedName>
    <definedName name="___________KMA1" localSheetId="0">#REF!</definedName>
    <definedName name="___________KMA1">#REF!</definedName>
    <definedName name="___________MA1" localSheetId="0">#REF!</definedName>
    <definedName name="___________MA1">#REF!</definedName>
    <definedName name="__________KA1" localSheetId="0">#REF!</definedName>
    <definedName name="__________KA1">#REF!</definedName>
    <definedName name="__________KA2">#REF!</definedName>
    <definedName name="__________KA3">#REF!</definedName>
    <definedName name="__________KA4">#REF!</definedName>
    <definedName name="__________KA5">#REF!</definedName>
    <definedName name="__________KA6">#REF!</definedName>
    <definedName name="__________KK1">#REF!</definedName>
    <definedName name="__________KK10" localSheetId="0">[1]İCMAL!#REF!</definedName>
    <definedName name="__________KK10">[1]İCMAL!#REF!</definedName>
    <definedName name="__________KK11" localSheetId="0">[1]İCMAL!#REF!</definedName>
    <definedName name="__________KK11">[1]İCMAL!#REF!</definedName>
    <definedName name="__________KK12" localSheetId="0">[1]İCMAL!#REF!</definedName>
    <definedName name="__________KK12">[1]İCMAL!#REF!</definedName>
    <definedName name="__________KK13" localSheetId="0">[1]İCMAL!#REF!</definedName>
    <definedName name="__________KK13">[1]İCMAL!#REF!</definedName>
    <definedName name="__________KK14">[1]İCMAL!#REF!</definedName>
    <definedName name="__________KK15">[1]İCMAL!#REF!</definedName>
    <definedName name="__________KK16">[1]İCMAL!#REF!</definedName>
    <definedName name="__________KK17">[1]İCMAL!#REF!</definedName>
    <definedName name="__________KK18" localSheetId="0">#REF!</definedName>
    <definedName name="__________KK18">#REF!</definedName>
    <definedName name="__________KK19" localSheetId="0">#REF!</definedName>
    <definedName name="__________KK19">#REF!</definedName>
    <definedName name="__________KK2" localSheetId="0">[1]İCMAL!#REF!</definedName>
    <definedName name="__________KK2">[1]İCMAL!#REF!</definedName>
    <definedName name="__________KK20" localSheetId="0">#REF!</definedName>
    <definedName name="__________KK20">#REF!</definedName>
    <definedName name="__________KK3" localSheetId="0">[1]İCMAL!#REF!</definedName>
    <definedName name="__________KK3">[1]İCMAL!#REF!</definedName>
    <definedName name="__________KK4" localSheetId="0">[1]İCMAL!#REF!</definedName>
    <definedName name="__________KK4">[1]İCMAL!#REF!</definedName>
    <definedName name="__________KK5" localSheetId="0">[1]İCMAL!#REF!</definedName>
    <definedName name="__________KK5">[1]İCMAL!#REF!</definedName>
    <definedName name="__________KK6">[1]İCMAL!#REF!</definedName>
    <definedName name="__________KK7">[1]İCMAL!#REF!</definedName>
    <definedName name="__________KK8">[1]İCMAL!#REF!</definedName>
    <definedName name="__________KK9">[1]İCMAL!#REF!</definedName>
    <definedName name="__________KMA1" localSheetId="0">#REF!</definedName>
    <definedName name="__________KMA1">#REF!</definedName>
    <definedName name="__________MA1" localSheetId="0">#REF!</definedName>
    <definedName name="__________MA1">#REF!</definedName>
    <definedName name="_________KA1" localSheetId="0">#REF!</definedName>
    <definedName name="_________KA1">#REF!</definedName>
    <definedName name="_________KA2">#REF!</definedName>
    <definedName name="_________KA3">#REF!</definedName>
    <definedName name="_________KA4">#REF!</definedName>
    <definedName name="_________KA5">#REF!</definedName>
    <definedName name="_________KA6">#REF!</definedName>
    <definedName name="_________KK1">#REF!</definedName>
    <definedName name="_________KK10" localSheetId="0">[1]İCMAL!#REF!</definedName>
    <definedName name="_________KK10">[1]İCMAL!#REF!</definedName>
    <definedName name="_________KK11" localSheetId="0">[1]İCMAL!#REF!</definedName>
    <definedName name="_________KK11">[1]İCMAL!#REF!</definedName>
    <definedName name="_________KK12" localSheetId="0">[1]İCMAL!#REF!</definedName>
    <definedName name="_________KK12">[1]İCMAL!#REF!</definedName>
    <definedName name="_________KK13" localSheetId="0">[1]İCMAL!#REF!</definedName>
    <definedName name="_________KK13">[1]İCMAL!#REF!</definedName>
    <definedName name="_________KK14">[1]İCMAL!#REF!</definedName>
    <definedName name="_________KK15">[1]İCMAL!#REF!</definedName>
    <definedName name="_________KK16">[1]İCMAL!#REF!</definedName>
    <definedName name="_________KK17">[1]İCMAL!#REF!</definedName>
    <definedName name="_________KK18" localSheetId="0">#REF!</definedName>
    <definedName name="_________KK18">#REF!</definedName>
    <definedName name="_________KK19" localSheetId="0">#REF!</definedName>
    <definedName name="_________KK19">#REF!</definedName>
    <definedName name="_________KK2" localSheetId="0">[1]İCMAL!#REF!</definedName>
    <definedName name="_________KK2">[1]İCMAL!#REF!</definedName>
    <definedName name="_________KK20" localSheetId="0">#REF!</definedName>
    <definedName name="_________KK20">#REF!</definedName>
    <definedName name="_________KK3" localSheetId="0">[1]İCMAL!#REF!</definedName>
    <definedName name="_________KK3">[1]İCMAL!#REF!</definedName>
    <definedName name="_________KK4" localSheetId="0">[1]İCMAL!#REF!</definedName>
    <definedName name="_________KK4">[1]İCMAL!#REF!</definedName>
    <definedName name="_________KK5" localSheetId="0">[1]İCMAL!#REF!</definedName>
    <definedName name="_________KK5">[1]İCMAL!#REF!</definedName>
    <definedName name="_________KK6">[1]İCMAL!#REF!</definedName>
    <definedName name="_________KK7">[1]İCMAL!#REF!</definedName>
    <definedName name="_________KK8">[1]İCMAL!#REF!</definedName>
    <definedName name="_________KK9">[1]İCMAL!#REF!</definedName>
    <definedName name="_________KMA1" localSheetId="0">#REF!</definedName>
    <definedName name="_________KMA1">#REF!</definedName>
    <definedName name="_________MA1" localSheetId="0">#REF!</definedName>
    <definedName name="_________MA1">#REF!</definedName>
    <definedName name="________KA1" localSheetId="0">#REF!</definedName>
    <definedName name="________KA1">#REF!</definedName>
    <definedName name="________KA2">#REF!</definedName>
    <definedName name="________KA3">#REF!</definedName>
    <definedName name="________KA4">#REF!</definedName>
    <definedName name="________KA5">#REF!</definedName>
    <definedName name="________KA6">#REF!</definedName>
    <definedName name="________KK1">#REF!</definedName>
    <definedName name="________KK10" localSheetId="0">[1]İCMAL!#REF!</definedName>
    <definedName name="________KK10">[1]İCMAL!#REF!</definedName>
    <definedName name="________KK11" localSheetId="0">[1]İCMAL!#REF!</definedName>
    <definedName name="________KK11">[1]İCMAL!#REF!</definedName>
    <definedName name="________KK12" localSheetId="0">[1]İCMAL!#REF!</definedName>
    <definedName name="________KK12">[1]İCMAL!#REF!</definedName>
    <definedName name="________KK13" localSheetId="0">[1]İCMAL!#REF!</definedName>
    <definedName name="________KK13">[1]İCMAL!#REF!</definedName>
    <definedName name="________KK14">[1]İCMAL!#REF!</definedName>
    <definedName name="________KK15">[1]İCMAL!#REF!</definedName>
    <definedName name="________KK16">[1]İCMAL!#REF!</definedName>
    <definedName name="________KK17">[1]İCMAL!#REF!</definedName>
    <definedName name="________KK18" localSheetId="0">#REF!</definedName>
    <definedName name="________KK18">#REF!</definedName>
    <definedName name="________KK19" localSheetId="0">#REF!</definedName>
    <definedName name="________KK19">#REF!</definedName>
    <definedName name="________KK2" localSheetId="0">[1]İCMAL!#REF!</definedName>
    <definedName name="________KK2">[1]İCMAL!#REF!</definedName>
    <definedName name="________KK20" localSheetId="0">#REF!</definedName>
    <definedName name="________KK20">#REF!</definedName>
    <definedName name="________KK3" localSheetId="0">[1]İCMAL!#REF!</definedName>
    <definedName name="________KK3">[1]İCMAL!#REF!</definedName>
    <definedName name="________KK4" localSheetId="0">[1]İCMAL!#REF!</definedName>
    <definedName name="________KK4">[1]İCMAL!#REF!</definedName>
    <definedName name="________KK5" localSheetId="0">[1]İCMAL!#REF!</definedName>
    <definedName name="________KK5">[1]İCMAL!#REF!</definedName>
    <definedName name="________KK6">[1]İCMAL!#REF!</definedName>
    <definedName name="________KK7">[1]İCMAL!#REF!</definedName>
    <definedName name="________KK8">[1]İCMAL!#REF!</definedName>
    <definedName name="________KK9">[1]İCMAL!#REF!</definedName>
    <definedName name="________KMA1" localSheetId="0">#REF!</definedName>
    <definedName name="________KMA1">#REF!</definedName>
    <definedName name="________MA1" localSheetId="0">#REF!</definedName>
    <definedName name="________MA1">#REF!</definedName>
    <definedName name="_______KA1" localSheetId="0">#REF!</definedName>
    <definedName name="_______KA1">#REF!</definedName>
    <definedName name="_______KA2">#REF!</definedName>
    <definedName name="_______KA3">#REF!</definedName>
    <definedName name="_______KA4">#REF!</definedName>
    <definedName name="_______KA5">#REF!</definedName>
    <definedName name="_______KA6">#REF!</definedName>
    <definedName name="_______KK1">#REF!</definedName>
    <definedName name="_______KK10" localSheetId="0">[1]İCMAL!#REF!</definedName>
    <definedName name="_______KK10">[1]İCMAL!#REF!</definedName>
    <definedName name="_______KK11" localSheetId="0">[1]İCMAL!#REF!</definedName>
    <definedName name="_______KK11">[1]İCMAL!#REF!</definedName>
    <definedName name="_______KK12" localSheetId="0">[1]İCMAL!#REF!</definedName>
    <definedName name="_______KK12">[1]İCMAL!#REF!</definedName>
    <definedName name="_______KK13" localSheetId="0">[1]İCMAL!#REF!</definedName>
    <definedName name="_______KK13">[1]İCMAL!#REF!</definedName>
    <definedName name="_______KK14">[1]İCMAL!#REF!</definedName>
    <definedName name="_______KK15">[1]İCMAL!#REF!</definedName>
    <definedName name="_______KK16">[1]İCMAL!#REF!</definedName>
    <definedName name="_______KK17">[1]İCMAL!#REF!</definedName>
    <definedName name="_______KK18" localSheetId="0">#REF!</definedName>
    <definedName name="_______KK18">#REF!</definedName>
    <definedName name="_______KK19" localSheetId="0">#REF!</definedName>
    <definedName name="_______KK19">#REF!</definedName>
    <definedName name="_______KK2" localSheetId="0">[1]İCMAL!#REF!</definedName>
    <definedName name="_______KK2">[1]İCMAL!#REF!</definedName>
    <definedName name="_______KK20" localSheetId="0">#REF!</definedName>
    <definedName name="_______KK20">#REF!</definedName>
    <definedName name="_______KK3" localSheetId="0">[1]İCMAL!#REF!</definedName>
    <definedName name="_______KK3">[1]İCMAL!#REF!</definedName>
    <definedName name="_______KK4" localSheetId="0">[1]İCMAL!#REF!</definedName>
    <definedName name="_______KK4">[1]İCMAL!#REF!</definedName>
    <definedName name="_______KK5" localSheetId="0">[1]İCMAL!#REF!</definedName>
    <definedName name="_______KK5">[1]İCMAL!#REF!</definedName>
    <definedName name="_______KK6">[1]İCMAL!#REF!</definedName>
    <definedName name="_______KK7">[1]İCMAL!#REF!</definedName>
    <definedName name="_______KK8">[1]İCMAL!#REF!</definedName>
    <definedName name="_______KK9">[1]İCMAL!#REF!</definedName>
    <definedName name="_______KMA1" localSheetId="0">#REF!</definedName>
    <definedName name="_______KMA1">#REF!</definedName>
    <definedName name="_______MA1" localSheetId="0">#REF!</definedName>
    <definedName name="_______MA1">#REF!</definedName>
    <definedName name="______KA1" localSheetId="0">#REF!</definedName>
    <definedName name="______KA1">#REF!</definedName>
    <definedName name="______KA2">#REF!</definedName>
    <definedName name="______KA3">#REF!</definedName>
    <definedName name="______KA4">#REF!</definedName>
    <definedName name="______KA5">#REF!</definedName>
    <definedName name="______KA6">#REF!</definedName>
    <definedName name="______KK1">#REF!</definedName>
    <definedName name="______KK10" localSheetId="0">[1]İCMAL!#REF!</definedName>
    <definedName name="______KK10">[1]İCMAL!#REF!</definedName>
    <definedName name="______KK11" localSheetId="0">[1]İCMAL!#REF!</definedName>
    <definedName name="______KK11">[1]İCMAL!#REF!</definedName>
    <definedName name="______KK12" localSheetId="0">[1]İCMAL!#REF!</definedName>
    <definedName name="______KK12">[1]İCMAL!#REF!</definedName>
    <definedName name="______KK13" localSheetId="0">[1]İCMAL!#REF!</definedName>
    <definedName name="______KK13">[1]İCMAL!#REF!</definedName>
    <definedName name="______KK14">[1]İCMAL!#REF!</definedName>
    <definedName name="______KK15">[1]İCMAL!#REF!</definedName>
    <definedName name="______KK16">[1]İCMAL!#REF!</definedName>
    <definedName name="______KK17">[1]İCMAL!#REF!</definedName>
    <definedName name="______KK18" localSheetId="0">#REF!</definedName>
    <definedName name="______KK18">#REF!</definedName>
    <definedName name="______KK19" localSheetId="0">#REF!</definedName>
    <definedName name="______KK19">#REF!</definedName>
    <definedName name="______KK2" localSheetId="0">[1]İCMAL!#REF!</definedName>
    <definedName name="______KK2">[1]İCMAL!#REF!</definedName>
    <definedName name="______KK20" localSheetId="0">#REF!</definedName>
    <definedName name="______KK20">#REF!</definedName>
    <definedName name="______KK3" localSheetId="0">[1]İCMAL!#REF!</definedName>
    <definedName name="______KK3">[1]İCMAL!#REF!</definedName>
    <definedName name="______KK4" localSheetId="0">[1]İCMAL!#REF!</definedName>
    <definedName name="______KK4">[1]İCMAL!#REF!</definedName>
    <definedName name="______KK5" localSheetId="0">[1]İCMAL!#REF!</definedName>
    <definedName name="______KK5">[1]İCMAL!#REF!</definedName>
    <definedName name="______KK6">[1]İCMAL!#REF!</definedName>
    <definedName name="______KK7">[1]İCMAL!#REF!</definedName>
    <definedName name="______KK8">[1]İCMAL!#REF!</definedName>
    <definedName name="______KK9">[1]İCMAL!#REF!</definedName>
    <definedName name="______KMA1" localSheetId="0">#REF!</definedName>
    <definedName name="______KMA1">#REF!</definedName>
    <definedName name="______MA1" localSheetId="0">#REF!</definedName>
    <definedName name="______MA1">#REF!</definedName>
    <definedName name="_____KA1" localSheetId="0">#REF!</definedName>
    <definedName name="_____KA1">#REF!</definedName>
    <definedName name="_____KA2">#REF!</definedName>
    <definedName name="_____KA3">#REF!</definedName>
    <definedName name="_____KA4">#REF!</definedName>
    <definedName name="_____KA5">#REF!</definedName>
    <definedName name="_____KA6">#REF!</definedName>
    <definedName name="_____KK1">#REF!</definedName>
    <definedName name="_____KK10" localSheetId="0">[2]İCMAL!#REF!</definedName>
    <definedName name="_____KK10">[2]İCMAL!#REF!</definedName>
    <definedName name="_____KK11" localSheetId="0">[2]İCMAL!#REF!</definedName>
    <definedName name="_____KK11">[2]İCMAL!#REF!</definedName>
    <definedName name="_____KK12" localSheetId="0">[2]İCMAL!#REF!</definedName>
    <definedName name="_____KK12">[2]İCMAL!#REF!</definedName>
    <definedName name="_____KK13" localSheetId="0">[2]İCMAL!#REF!</definedName>
    <definedName name="_____KK13">[2]İCMAL!#REF!</definedName>
    <definedName name="_____KK14">[2]İCMAL!#REF!</definedName>
    <definedName name="_____KK15">[2]İCMAL!#REF!</definedName>
    <definedName name="_____KK16">[2]İCMAL!#REF!</definedName>
    <definedName name="_____KK17">[2]İCMAL!#REF!</definedName>
    <definedName name="_____KK18" localSheetId="0">#REF!</definedName>
    <definedName name="_____KK18">#REF!</definedName>
    <definedName name="_____KK19" localSheetId="0">#REF!</definedName>
    <definedName name="_____KK19">#REF!</definedName>
    <definedName name="_____KK2" localSheetId="0">[2]İCMAL!#REF!</definedName>
    <definedName name="_____KK2">[2]İCMAL!#REF!</definedName>
    <definedName name="_____KK20" localSheetId="0">#REF!</definedName>
    <definedName name="_____KK20">#REF!</definedName>
    <definedName name="_____KK3" localSheetId="0">[2]İCMAL!#REF!</definedName>
    <definedName name="_____KK3">[2]İCMAL!#REF!</definedName>
    <definedName name="_____KK4" localSheetId="0">[2]İCMAL!#REF!</definedName>
    <definedName name="_____KK4">[2]İCMAL!#REF!</definedName>
    <definedName name="_____KK5" localSheetId="0">[2]İCMAL!#REF!</definedName>
    <definedName name="_____KK5">[2]İCMAL!#REF!</definedName>
    <definedName name="_____KK6">[2]İCMAL!#REF!</definedName>
    <definedName name="_____KK7">[2]İCMAL!#REF!</definedName>
    <definedName name="_____KK8">[2]İCMAL!#REF!</definedName>
    <definedName name="_____KK9">[2]İCMAL!#REF!</definedName>
    <definedName name="_____KMA1" localSheetId="0">#REF!</definedName>
    <definedName name="_____KMA1">#REF!</definedName>
    <definedName name="_____MA1" localSheetId="0">#REF!</definedName>
    <definedName name="_____MA1">#REF!</definedName>
    <definedName name="____KA1" localSheetId="0">#REF!</definedName>
    <definedName name="____KA1">#REF!</definedName>
    <definedName name="____KA2">#REF!</definedName>
    <definedName name="____KA3">#REF!</definedName>
    <definedName name="____KA4">#REF!</definedName>
    <definedName name="____KA5">#REF!</definedName>
    <definedName name="____KA6">#REF!</definedName>
    <definedName name="____KK1">#REF!</definedName>
    <definedName name="____KK10" localSheetId="0">[1]İCMAL!#REF!</definedName>
    <definedName name="____KK10">[1]İCMAL!#REF!</definedName>
    <definedName name="____KK11" localSheetId="0">[1]İCMAL!#REF!</definedName>
    <definedName name="____KK11">[1]İCMAL!#REF!</definedName>
    <definedName name="____KK12" localSheetId="0">[1]İCMAL!#REF!</definedName>
    <definedName name="____KK12">[1]İCMAL!#REF!</definedName>
    <definedName name="____KK13" localSheetId="0">[1]İCMAL!#REF!</definedName>
    <definedName name="____KK13">[1]İCMAL!#REF!</definedName>
    <definedName name="____KK14">[1]İCMAL!#REF!</definedName>
    <definedName name="____KK15">[1]İCMAL!#REF!</definedName>
    <definedName name="____KK16">[1]İCMAL!#REF!</definedName>
    <definedName name="____KK17">[1]İCMAL!#REF!</definedName>
    <definedName name="____KK18" localSheetId="0">#REF!</definedName>
    <definedName name="____KK18">#REF!</definedName>
    <definedName name="____KK19" localSheetId="0">#REF!</definedName>
    <definedName name="____KK19">#REF!</definedName>
    <definedName name="____KK2" localSheetId="0">[1]İCMAL!#REF!</definedName>
    <definedName name="____KK2">[1]İCMAL!#REF!</definedName>
    <definedName name="____KK20" localSheetId="0">#REF!</definedName>
    <definedName name="____KK20">#REF!</definedName>
    <definedName name="____KK3" localSheetId="0">[1]İCMAL!#REF!</definedName>
    <definedName name="____KK3">[1]İCMAL!#REF!</definedName>
    <definedName name="____KK4" localSheetId="0">[1]İCMAL!#REF!</definedName>
    <definedName name="____KK4">[1]İCMAL!#REF!</definedName>
    <definedName name="____KK5" localSheetId="0">[1]İCMAL!#REF!</definedName>
    <definedName name="____KK5">[1]İCMAL!#REF!</definedName>
    <definedName name="____KK6">[1]İCMAL!#REF!</definedName>
    <definedName name="____KK7">[1]İCMAL!#REF!</definedName>
    <definedName name="____KK8">[1]İCMAL!#REF!</definedName>
    <definedName name="____KK9">[1]İCMAL!#REF!</definedName>
    <definedName name="____KMA1" localSheetId="0">#REF!</definedName>
    <definedName name="____KMA1">#REF!</definedName>
    <definedName name="____MA1" localSheetId="0">#REF!</definedName>
    <definedName name="____MA1">#REF!</definedName>
    <definedName name="___KA1" localSheetId="0">#REF!</definedName>
    <definedName name="___KA1">#REF!</definedName>
    <definedName name="___KA2">#REF!</definedName>
    <definedName name="___KA3">#REF!</definedName>
    <definedName name="___KA4">#REF!</definedName>
    <definedName name="___KA5">#REF!</definedName>
    <definedName name="___KA6">#REF!</definedName>
    <definedName name="___KK1">#REF!</definedName>
    <definedName name="___KK10" localSheetId="0">[2]İCMAL!#REF!</definedName>
    <definedName name="___KK10">[2]İCMAL!#REF!</definedName>
    <definedName name="___KK11" localSheetId="0">[2]İCMAL!#REF!</definedName>
    <definedName name="___KK11">[2]İCMAL!#REF!</definedName>
    <definedName name="___KK11111" localSheetId="0">[2]İCMAL!#REF!</definedName>
    <definedName name="___KK11111">[2]İCMAL!#REF!</definedName>
    <definedName name="___KK12" localSheetId="0">[2]İCMAL!#REF!</definedName>
    <definedName name="___KK12">[2]İCMAL!#REF!</definedName>
    <definedName name="___KK13">[2]İCMAL!#REF!</definedName>
    <definedName name="___KK14">[2]İCMAL!#REF!</definedName>
    <definedName name="___KK15">[2]İCMAL!#REF!</definedName>
    <definedName name="___KK16">[2]İCMAL!#REF!</definedName>
    <definedName name="___KK17">[2]İCMAL!#REF!</definedName>
    <definedName name="___KK18" localSheetId="0">#REF!</definedName>
    <definedName name="___KK18">#REF!</definedName>
    <definedName name="___KK19" localSheetId="0">#REF!</definedName>
    <definedName name="___KK19">#REF!</definedName>
    <definedName name="___KK2" localSheetId="0">[2]İCMAL!#REF!</definedName>
    <definedName name="___KK2">[2]İCMAL!#REF!</definedName>
    <definedName name="___KK20" localSheetId="0">#REF!</definedName>
    <definedName name="___KK20">#REF!</definedName>
    <definedName name="___KK3" localSheetId="0">[2]İCMAL!#REF!</definedName>
    <definedName name="___KK3">[2]İCMAL!#REF!</definedName>
    <definedName name="___KK4" localSheetId="0">[2]İCMAL!#REF!</definedName>
    <definedName name="___KK4">[2]İCMAL!#REF!</definedName>
    <definedName name="___KK5" localSheetId="0">[2]İCMAL!#REF!</definedName>
    <definedName name="___KK5">[2]İCMAL!#REF!</definedName>
    <definedName name="___KK6">[2]İCMAL!#REF!</definedName>
    <definedName name="___KK7">[2]İCMAL!#REF!</definedName>
    <definedName name="___KK8">[2]İCMAL!#REF!</definedName>
    <definedName name="___KK9">[2]İCMAL!#REF!</definedName>
    <definedName name="___KMA1" localSheetId="0">#REF!</definedName>
    <definedName name="___KMA1">#REF!</definedName>
    <definedName name="___MA1" localSheetId="0">#REF!</definedName>
    <definedName name="___MA1">#REF!</definedName>
    <definedName name="___usd2" localSheetId="0">#REF!</definedName>
    <definedName name="___usd2">#REF!</definedName>
    <definedName name="__1_._solv" localSheetId="0" hidden="1">[2]TESİSAT!#REF!,[2]TESİSAT!#REF!</definedName>
    <definedName name="__1_._solv" hidden="1">[2]TESİSAT!#REF!,[2]TESİSAT!#REF!</definedName>
    <definedName name="__16_0___.0solv" localSheetId="0" hidden="1">[1]TESİSAT!#REF!,[1]TESİSAT!#REF!</definedName>
    <definedName name="__16_0___.0solv" hidden="1">[1]TESİSAT!#REF!,[1]TESİSAT!#REF!</definedName>
    <definedName name="__2_0___.0solv" localSheetId="0" hidden="1">[3]SIVA!#REF!,[3]SIVA!#REF!</definedName>
    <definedName name="__2_0___.0solv" hidden="1">[3]SIVA!#REF!,[3]SIVA!#REF!</definedName>
    <definedName name="__KA1" localSheetId="0">#REF!</definedName>
    <definedName name="__KA1">#REF!</definedName>
    <definedName name="__KA2" localSheetId="0">#REF!</definedName>
    <definedName name="__KA2">#REF!</definedName>
    <definedName name="__KA3" localSheetId="0">#REF!</definedName>
    <definedName name="__KA3">#REF!</definedName>
    <definedName name="__KA4">#REF!</definedName>
    <definedName name="__KA5">#REF!</definedName>
    <definedName name="__KA6">#REF!</definedName>
    <definedName name="__KK1">#REF!</definedName>
    <definedName name="__KK10" localSheetId="0">[1]İCMAL!#REF!</definedName>
    <definedName name="__KK10">[1]İCMAL!#REF!</definedName>
    <definedName name="__KK11" localSheetId="0">[1]İCMAL!#REF!</definedName>
    <definedName name="__KK11">[1]İCMAL!#REF!</definedName>
    <definedName name="__KK11111" localSheetId="0">[2]İCMAL!#REF!</definedName>
    <definedName name="__KK11111">[2]İCMAL!#REF!</definedName>
    <definedName name="__KK12" localSheetId="0">[1]İCMAL!#REF!</definedName>
    <definedName name="__KK12">[1]İCMAL!#REF!</definedName>
    <definedName name="__KK13">[1]İCMAL!#REF!</definedName>
    <definedName name="__KK14">[1]İCMAL!#REF!</definedName>
    <definedName name="__KK15">[1]İCMAL!#REF!</definedName>
    <definedName name="__KK16">[1]İCMAL!#REF!</definedName>
    <definedName name="__KK17">[1]İCMAL!#REF!</definedName>
    <definedName name="__KK18" localSheetId="0">#REF!</definedName>
    <definedName name="__KK18">#REF!</definedName>
    <definedName name="__KK19" localSheetId="0">#REF!</definedName>
    <definedName name="__KK19">#REF!</definedName>
    <definedName name="__KK2" localSheetId="0">[1]İCMAL!#REF!</definedName>
    <definedName name="__KK2">[1]İCMAL!#REF!</definedName>
    <definedName name="__KK20" localSheetId="0">#REF!</definedName>
    <definedName name="__KK20">#REF!</definedName>
    <definedName name="__KK3" localSheetId="0">[1]İCMAL!#REF!</definedName>
    <definedName name="__KK3">[1]İCMAL!#REF!</definedName>
    <definedName name="__KK4" localSheetId="0">[1]İCMAL!#REF!</definedName>
    <definedName name="__KK4">[1]İCMAL!#REF!</definedName>
    <definedName name="__KK5" localSheetId="0">[1]İCMAL!#REF!</definedName>
    <definedName name="__KK5">[1]İCMAL!#REF!</definedName>
    <definedName name="__KK6">[1]İCMAL!#REF!</definedName>
    <definedName name="__KK7">[1]İCMAL!#REF!</definedName>
    <definedName name="__KK8">[1]İCMAL!#REF!</definedName>
    <definedName name="__KK9">[1]İCMAL!#REF!</definedName>
    <definedName name="__KMA1" localSheetId="0">#REF!</definedName>
    <definedName name="__KMA1">#REF!</definedName>
    <definedName name="__MA1" localSheetId="0">#REF!</definedName>
    <definedName name="__MA1">#REF!</definedName>
    <definedName name="__usd2" localSheetId="0">#REF!</definedName>
    <definedName name="__usd2">#REF!</definedName>
    <definedName name="_1_._solv" localSheetId="0" hidden="1">[2]TESİSAT!#REF!,[2]TESİSAT!#REF!</definedName>
    <definedName name="_1_._solv" hidden="1">[2]TESİSAT!#REF!,[2]TESİSAT!#REF!</definedName>
    <definedName name="_16_0___.0solv" localSheetId="0" hidden="1">[3]SIVA!#REF!,[3]SIVA!#REF!</definedName>
    <definedName name="_16_0___.0solv" hidden="1">[3]SIVA!#REF!,[3]SIVA!#REF!</definedName>
    <definedName name="_18_0___.0solv" localSheetId="0" hidden="1">[3]SIVA!#REF!,[3]SIVA!#REF!</definedName>
    <definedName name="_18_0___.0solv" hidden="1">[3]SIVA!#REF!,[3]SIVA!#REF!</definedName>
    <definedName name="_2_._solv" localSheetId="1" hidden="1">[1]TESİSAT!#REF!,[1]TESİSAT!#REF!</definedName>
    <definedName name="_2_._solv" localSheetId="0" hidden="1">[2]TESİSAT!#REF!,[2]TESİSAT!#REF!</definedName>
    <definedName name="_2_._solv" hidden="1">[2]TESİSAT!#REF!,[2]TESİSAT!#REF!</definedName>
    <definedName name="_2_0___.0solv" localSheetId="0" hidden="1">[3]SIVA!#REF!,[3]SIVA!#REF!</definedName>
    <definedName name="_2_0___.0solv" hidden="1">[3]SIVA!#REF!,[3]SIVA!#REF!</definedName>
    <definedName name="_3_._solv" localSheetId="0" hidden="1">[1]TESİSAT!#REF!,[1]TESİSAT!#REF!</definedName>
    <definedName name="_3_._solv" hidden="1">[1]TESİSAT!#REF!,[1]TESİSAT!#REF!</definedName>
    <definedName name="_4_0___.0solv" localSheetId="0" hidden="1">[3]SIVA!#REF!,[3]SIVA!#REF!</definedName>
    <definedName name="_4_0___.0solv" hidden="1">[3]SIVA!#REF!,[3]SIVA!#REF!</definedName>
    <definedName name="_5_0___.0solv" localSheetId="1" hidden="1">[1]TESİSAT!#REF!,[1]TESİSAT!#REF!</definedName>
    <definedName name="_6_0___.0solv" localSheetId="0" hidden="1">[1]TESİSAT!#REF!,[1]TESİSAT!#REF!</definedName>
    <definedName name="_6_0___.0solv" hidden="1">[1]TESİSAT!#REF!,[1]TESİSAT!#REF!</definedName>
    <definedName name="_8_._solv" localSheetId="0" hidden="1">[1]TESİSAT!#REF!,[1]TESİSAT!#REF!</definedName>
    <definedName name="_8_._solv" hidden="1">[1]TESİSAT!#REF!,[1]TESİSAT!#REF!</definedName>
    <definedName name="_KA1" localSheetId="1">#REF!</definedName>
    <definedName name="_KA1" localSheetId="0">#REF!</definedName>
    <definedName name="_KA1">#REF!</definedName>
    <definedName name="_KA2" localSheetId="1">#REF!</definedName>
    <definedName name="_KA2">#REF!</definedName>
    <definedName name="_KA3" localSheetId="1">#REF!</definedName>
    <definedName name="_KA3">#REF!</definedName>
    <definedName name="_KA4" localSheetId="1">#REF!</definedName>
    <definedName name="_KA4">#REF!</definedName>
    <definedName name="_KA5" localSheetId="1">#REF!</definedName>
    <definedName name="_KA5">#REF!</definedName>
    <definedName name="_KA6" localSheetId="1">#REF!</definedName>
    <definedName name="_KA6">#REF!</definedName>
    <definedName name="_KK1">#REF!</definedName>
    <definedName name="_KK10" localSheetId="1">[1]İCMAL!#REF!</definedName>
    <definedName name="_KK10" localSheetId="0">[1]İCMAL!#REF!</definedName>
    <definedName name="_KK10">[1]İCMAL!#REF!</definedName>
    <definedName name="_KK11" localSheetId="1">[1]İCMAL!#REF!</definedName>
    <definedName name="_KK11" localSheetId="0">[1]İCMAL!#REF!</definedName>
    <definedName name="_KK11">[1]İCMAL!#REF!</definedName>
    <definedName name="_KK11111">[2]İCMAL!#REF!</definedName>
    <definedName name="_KK12" localSheetId="1">[1]İCMAL!#REF!</definedName>
    <definedName name="_KK12">[1]İCMAL!#REF!</definedName>
    <definedName name="_KK13" localSheetId="1">[1]İCMAL!#REF!</definedName>
    <definedName name="_KK13">[1]İCMAL!#REF!</definedName>
    <definedName name="_KK14" localSheetId="1">[1]İCMAL!#REF!</definedName>
    <definedName name="_KK14">[1]İCMAL!#REF!</definedName>
    <definedName name="_KK15" localSheetId="1">[1]İCMAL!#REF!</definedName>
    <definedName name="_KK15">[1]İCMAL!#REF!</definedName>
    <definedName name="_KK16" localSheetId="1">[1]İCMAL!#REF!</definedName>
    <definedName name="_KK16">[1]İCMAL!#REF!</definedName>
    <definedName name="_KK17" localSheetId="1">[1]İCMAL!#REF!</definedName>
    <definedName name="_KK17">[1]İCMAL!#REF!</definedName>
    <definedName name="_KK18" localSheetId="0">#REF!</definedName>
    <definedName name="_KK18">#REF!</definedName>
    <definedName name="_KK19" localSheetId="0">#REF!</definedName>
    <definedName name="_KK19">#REF!</definedName>
    <definedName name="_KK2" localSheetId="1">[1]İCMAL!#REF!</definedName>
    <definedName name="_KK2" localSheetId="0">[1]İCMAL!#REF!</definedName>
    <definedName name="_KK2">[1]İCMAL!#REF!</definedName>
    <definedName name="_KK20" localSheetId="0">#REF!</definedName>
    <definedName name="_KK20">#REF!</definedName>
    <definedName name="_KK3" localSheetId="1">[1]İCMAL!#REF!</definedName>
    <definedName name="_KK3" localSheetId="0">[1]İCMAL!#REF!</definedName>
    <definedName name="_KK3">[1]İCMAL!#REF!</definedName>
    <definedName name="_KK4" localSheetId="1">[1]İCMAL!#REF!</definedName>
    <definedName name="_KK4">[1]İCMAL!#REF!</definedName>
    <definedName name="_KK5" localSheetId="1">[1]İCMAL!#REF!</definedName>
    <definedName name="_KK5">[1]İCMAL!#REF!</definedName>
    <definedName name="_KK6" localSheetId="1">[1]İCMAL!#REF!</definedName>
    <definedName name="_KK6">[1]İCMAL!#REF!</definedName>
    <definedName name="_KK7" localSheetId="1">[1]İCMAL!#REF!</definedName>
    <definedName name="_KK7">[1]İCMAL!#REF!</definedName>
    <definedName name="_KK8" localSheetId="1">[1]İCMAL!#REF!</definedName>
    <definedName name="_KK8">[1]İCMAL!#REF!</definedName>
    <definedName name="_KK9" localSheetId="1">[1]İCMAL!#REF!</definedName>
    <definedName name="_KK9">[1]İCMAL!#REF!</definedName>
    <definedName name="_KMA1" localSheetId="0">#REF!</definedName>
    <definedName name="_KMA1">#REF!</definedName>
    <definedName name="_MA1" localSheetId="0">#REF!</definedName>
    <definedName name="_MA1">#REF!</definedName>
    <definedName name="_usd2" localSheetId="0">#REF!</definedName>
    <definedName name="_usd2">#REF!</definedName>
    <definedName name="_xlnm._FilterDatabase" localSheetId="1" hidden="1">'mazot ff'!$C$11:$F$11</definedName>
    <definedName name="A">[4]!A</definedName>
    <definedName name="ACC" localSheetId="1">'[1]BLOK-KEŞİF'!#REF!</definedName>
    <definedName name="ACC" localSheetId="0">'[1]BLOK-KEŞİF'!#REF!</definedName>
    <definedName name="ACC">'[1]BLOK-KEŞİF'!#REF!</definedName>
    <definedName name="ACT" localSheetId="1">'[1]BLOK-KEŞİF'!#REF!</definedName>
    <definedName name="ACT" localSheetId="0">'[1]BLOK-KEŞİF'!#REF!</definedName>
    <definedName name="ACT">'[1]BLOK-KEŞİF'!#REF!</definedName>
    <definedName name="adet" localSheetId="0">#REF!</definedName>
    <definedName name="adet">#REF!</definedName>
    <definedName name="adeto" localSheetId="0">#REF!</definedName>
    <definedName name="adeto">#REF!</definedName>
    <definedName name="alan" localSheetId="0">#REF!</definedName>
    <definedName name="alan">#REF!</definedName>
    <definedName name="alano">#REF!</definedName>
    <definedName name="ALİ">[4]!ALİ</definedName>
    <definedName name="alio" localSheetId="0">Sayfa3!alio</definedName>
    <definedName name="alio">[0]!alio</definedName>
    <definedName name="ANA" localSheetId="0">#REF!</definedName>
    <definedName name="ANA">#REF!</definedName>
    <definedName name="ANAIGEN9621" localSheetId="0">#REF!</definedName>
    <definedName name="ANAIGEN9621">#REF!</definedName>
    <definedName name="ANAIST9711" localSheetId="0">#REF!</definedName>
    <definedName name="ANAIST9711">#REF!</definedName>
    <definedName name="ANAIST9712">[1]rayiç!$C$6:$K$18</definedName>
    <definedName name="ANAIST9713">[1]katsayılar!$C$4:$F$16</definedName>
    <definedName name="ANAIST9721" localSheetId="0">#REF!</definedName>
    <definedName name="ANAIST9721">#REF!</definedName>
    <definedName name="anaigen9621o" localSheetId="0">#REF!</definedName>
    <definedName name="anaigen9621o">#REF!</definedName>
    <definedName name="ANALIZ1" localSheetId="0">#REF!</definedName>
    <definedName name="ANALIZ1">#REF!</definedName>
    <definedName name="ANALİZ">#REF!</definedName>
    <definedName name="anao">#REF!</definedName>
    <definedName name="Ao" localSheetId="0">Sayfa3!Ao</definedName>
    <definedName name="Ao">[0]!Ao</definedName>
    <definedName name="AP" localSheetId="0">#REF!</definedName>
    <definedName name="AP">#REF!</definedName>
    <definedName name="apo" localSheetId="0">#REF!</definedName>
    <definedName name="apo">#REF!</definedName>
    <definedName name="AS" localSheetId="0">Sayfa3!AS</definedName>
    <definedName name="AS">[0]!AS</definedName>
    <definedName name="ASD" localSheetId="0" hidden="1">[2]TESİSAT!#REF!,[2]TESİSAT!#REF!</definedName>
    <definedName name="ASD" hidden="1">[2]TESİSAT!#REF!,[2]TESİSAT!#REF!</definedName>
    <definedName name="B">[4]!B</definedName>
    <definedName name="BETON_CİNSİ">'[5]imalat iç sayfa'!$D$16:$D$23</definedName>
    <definedName name="bo" localSheetId="0">Sayfa3!bo</definedName>
    <definedName name="bo">[0]!bo</definedName>
    <definedName name="BQ" localSheetId="1">'[1]BLOK-KEŞİF'!#REF!</definedName>
    <definedName name="BQ" localSheetId="0">'[1]BLOK-KEŞİF'!#REF!</definedName>
    <definedName name="BQ">'[1]BLOK-KEŞİF'!#REF!</definedName>
    <definedName name="ÇEVRE" localSheetId="0">#REF!</definedName>
    <definedName name="ÇEVRE">#REF!</definedName>
    <definedName name="eu">"Euro"</definedName>
    <definedName name="eur">[6]İCMAL!$C$13</definedName>
    <definedName name="Euro" localSheetId="0">#REF!</definedName>
    <definedName name="Euro">#REF!</definedName>
    <definedName name="euro2" localSheetId="0">#REF!</definedName>
    <definedName name="euro2">#REF!</definedName>
    <definedName name="euroE" localSheetId="0">'[7]E-ELK.'!#REF!</definedName>
    <definedName name="euroE">'[7]E-ELK.'!#REF!</definedName>
    <definedName name="euroM" localSheetId="0">'[7]M-HVAC'!#REF!</definedName>
    <definedName name="euroM">'[7]M-HVAC'!#REF!</definedName>
    <definedName name="F">[4]!F</definedName>
    <definedName name="FATURA" localSheetId="0">#REF!</definedName>
    <definedName name="FATURA">#REF!</definedName>
    <definedName name="fiyat" localSheetId="0">#REF!</definedName>
    <definedName name="fiyat">#REF!</definedName>
    <definedName name="FO" localSheetId="0">#REF!</definedName>
    <definedName name="FO">#REF!</definedName>
    <definedName name="G">#REF!</definedName>
    <definedName name="GA">#REF!</definedName>
    <definedName name="GB">#REF!</definedName>
    <definedName name="GBP">#REF!</definedName>
    <definedName name="GE">#REF!</definedName>
    <definedName name="GKB">#REF!</definedName>
    <definedName name="GKK">#REF!</definedName>
    <definedName name="GKN">#REF!</definedName>
    <definedName name="h">[4]!h</definedName>
    <definedName name="HAKEDİŞ" localSheetId="0">#REF!</definedName>
    <definedName name="HAKEDİŞ">#REF!</definedName>
    <definedName name="hiç" localSheetId="0">#REF!</definedName>
    <definedName name="hiç">#REF!</definedName>
    <definedName name="IKB" localSheetId="0">#REF!</definedName>
    <definedName name="IKB">#REF!</definedName>
    <definedName name="IKK">#REF!</definedName>
    <definedName name="IKN">#REF!</definedName>
    <definedName name="imalat">[8]imalat_icmal!$E$9:$I$111</definedName>
    <definedName name="İP" localSheetId="0">#REF!</definedName>
    <definedName name="İP">#REF!</definedName>
    <definedName name="İSK" localSheetId="0">#REF!</definedName>
    <definedName name="İSK">#REF!</definedName>
    <definedName name="İŞ" localSheetId="0">#REF!</definedName>
    <definedName name="İŞ">#REF!</definedName>
    <definedName name="JPY">#REF!</definedName>
    <definedName name="JYH" localSheetId="0">[3]SIVA!#REF!</definedName>
    <definedName name="JYH">[3]SIVA!#REF!</definedName>
    <definedName name="k" localSheetId="0">#REF!</definedName>
    <definedName name="k">#REF!</definedName>
    <definedName name="KA" localSheetId="0">#REF!</definedName>
    <definedName name="KA">#REF!</definedName>
    <definedName name="kat" localSheetId="0">#REF!</definedName>
    <definedName name="kat">#REF!</definedName>
    <definedName name="katE" localSheetId="0">'[7]E-ELK.'!#REF!</definedName>
    <definedName name="katE">'[7]E-ELK.'!#REF!</definedName>
    <definedName name="KatI" localSheetId="0">[7]INS!#REF!</definedName>
    <definedName name="KatI">[7]INS!#REF!</definedName>
    <definedName name="katM" localSheetId="0">'[7]M-HVAC'!#REF!</definedName>
    <definedName name="katM">'[7]M-HVAC'!#REF!</definedName>
    <definedName name="KatTE" localSheetId="0">'[7]E-ELK.'!#REF!</definedName>
    <definedName name="KatTE">'[7]E-ELK.'!#REF!</definedName>
    <definedName name="KGE" localSheetId="0">#REF!</definedName>
    <definedName name="KGE">#REF!</definedName>
    <definedName name="KİM" localSheetId="0">#REF!</definedName>
    <definedName name="KİM">#REF!</definedName>
    <definedName name="KİP" localSheetId="0">#REF!</definedName>
    <definedName name="KİP">#REF!</definedName>
    <definedName name="KİŞ">#REF!</definedName>
    <definedName name="KK0">#REF!</definedName>
    <definedName name="KKDV">#REF!</definedName>
    <definedName name="KKK">#REF!</definedName>
    <definedName name="KM2A1">#REF!</definedName>
    <definedName name="KM2A2">#REF!</definedName>
    <definedName name="KM2B13">#REF!</definedName>
    <definedName name="KM2B2">#REF!</definedName>
    <definedName name="KM2C">#REF!</definedName>
    <definedName name="KM2D">#REF!</definedName>
    <definedName name="KM2E">#REF!</definedName>
    <definedName name="KMA">#REF!</definedName>
    <definedName name="KMO">#REF!</definedName>
    <definedName name="KSA">#REF!</definedName>
    <definedName name="l">#REF!</definedName>
    <definedName name="M2A1">#REF!</definedName>
    <definedName name="M2A2">#REF!</definedName>
    <definedName name="M2B13">#REF!</definedName>
    <definedName name="M2B2">#REF!</definedName>
    <definedName name="M2C">#REF!</definedName>
    <definedName name="M2D">#REF!</definedName>
    <definedName name="M2E">#REF!</definedName>
    <definedName name="MA">#REF!</definedName>
    <definedName name="Macro1">[4]!Macro1</definedName>
    <definedName name="mhr" localSheetId="0">#REF!</definedName>
    <definedName name="mhr">#REF!</definedName>
    <definedName name="MKB" localSheetId="0">#REF!</definedName>
    <definedName name="MKB">#REF!</definedName>
    <definedName name="MKK" localSheetId="0">#REF!</definedName>
    <definedName name="MKK">#REF!</definedName>
    <definedName name="MKN">#REF!</definedName>
    <definedName name="MO">#REF!</definedName>
    <definedName name="O" localSheetId="0">Sayfa3!O</definedName>
    <definedName name="O">[0]!O</definedName>
    <definedName name="önyeni" localSheetId="0">#REF!</definedName>
    <definedName name="önyeni">#REF!</definedName>
    <definedName name="RAY" localSheetId="0">#REF!</definedName>
    <definedName name="RAY">#REF!</definedName>
    <definedName name="RAYA" localSheetId="0">#REF!</definedName>
    <definedName name="RAYA">#REF!</definedName>
    <definedName name="RAYİÇ1">#REF!</definedName>
    <definedName name="RAYİÇÇİFTTEM">#REF!</definedName>
    <definedName name="RAYİÇTEM">#REF!</definedName>
    <definedName name="RBL">#REF!</definedName>
    <definedName name="RES" localSheetId="1">'[1]BLOK-KEŞİF'!#REF!</definedName>
    <definedName name="RES" localSheetId="0">'[1]BLOK-KEŞİF'!#REF!</definedName>
    <definedName name="RES">'[1]BLOK-KEŞİF'!#REF!</definedName>
    <definedName name="RID" localSheetId="1">'[1]BLOK-KEŞİF'!#REF!</definedName>
    <definedName name="RID" localSheetId="0">'[1]BLOK-KEŞİF'!#REF!</definedName>
    <definedName name="RID">'[1]BLOK-KEŞİF'!#REF!</definedName>
    <definedName name="RUT" localSheetId="1">'[1]BLOK-KEŞİF'!#REF!</definedName>
    <definedName name="RUT">'[1]BLOK-KEŞİF'!#REF!</definedName>
    <definedName name="SA" localSheetId="0">#REF!</definedName>
    <definedName name="SA">#REF!</definedName>
    <definedName name="SEK" localSheetId="0">#REF!</definedName>
    <definedName name="SEK">#REF!</definedName>
    <definedName name="SFR" localSheetId="0">#REF!</definedName>
    <definedName name="SFR">#REF!</definedName>
    <definedName name="solver_adj" localSheetId="1" hidden="1">#REF!,#REF!</definedName>
    <definedName name="solver_adj" localSheetId="0" hidden="1">#REF!,#REF!</definedName>
    <definedName name="solver_adj" hidden="1">#REF!,#REF!</definedName>
    <definedName name="solver_lin" hidden="1">0</definedName>
    <definedName name="solver_num" hidden="1">0</definedName>
    <definedName name="solver_rel10" hidden="1">2</definedName>
    <definedName name="solver_rel11" hidden="1">2</definedName>
    <definedName name="solver_rel5" hidden="1">2</definedName>
    <definedName name="solver_rel6" hidden="1">2</definedName>
    <definedName name="solver_rel7" hidden="1">2</definedName>
    <definedName name="solver_rel8" hidden="1">2</definedName>
    <definedName name="solver_rel9" hidden="1">2</definedName>
    <definedName name="solver_rhs10" hidden="1">315430</definedName>
    <definedName name="solver_rhs11" hidden="1">284920</definedName>
    <definedName name="solver_tmp" localSheetId="1" hidden="1">#REF!,#REF!</definedName>
    <definedName name="solver_tmp" localSheetId="0" hidden="1">#REF!,#REF!</definedName>
    <definedName name="solver_tmp" hidden="1">#REF!,#REF!</definedName>
    <definedName name="solver_typ" hidden="1">3</definedName>
    <definedName name="solver_val" hidden="1">22000000000</definedName>
    <definedName name="SONPARSEL" localSheetId="0">#REF!</definedName>
    <definedName name="SONPARSEL">#REF!</definedName>
    <definedName name="ss" localSheetId="0" hidden="1">[2]TESİSAT!#REF!,[2]TESİSAT!#REF!</definedName>
    <definedName name="ss" hidden="1">[2]TESİSAT!#REF!,[2]TESİSAT!#REF!</definedName>
    <definedName name="SÜRE" localSheetId="0">#REF!</definedName>
    <definedName name="SÜRE">#REF!</definedName>
    <definedName name="TITLE" localSheetId="1">'[1]BLOK-KEŞİF'!#REF!</definedName>
    <definedName name="TITLE" localSheetId="0">'[1]BLOK-KEŞİF'!#REF!</definedName>
    <definedName name="TITLE">'[1]BLOK-KEŞİF'!#REF!</definedName>
    <definedName name="TS" localSheetId="0">#REF!</definedName>
    <definedName name="TS">#REF!</definedName>
    <definedName name="TURK" localSheetId="0">#REF!</definedName>
    <definedName name="TURK">#REF!</definedName>
    <definedName name="TURKID" localSheetId="0">#REF!</definedName>
    <definedName name="TURKID">#REF!</definedName>
    <definedName name="TURKP">#REF!</definedName>
    <definedName name="tutar">#REF!</definedName>
    <definedName name="USD">#REF!</definedName>
    <definedName name="VADE1" localSheetId="0">Sayfa3!VADE1</definedName>
    <definedName name="VADE1">[0]!VADE1</definedName>
    <definedName name="X" localSheetId="0">#REF!</definedName>
    <definedName name="X">#REF!</definedName>
    <definedName name="XA" localSheetId="0">#REF!</definedName>
    <definedName name="XA">#REF!</definedName>
    <definedName name="XB" localSheetId="0">#REF!</definedName>
    <definedName name="XB">#REF!</definedName>
    <definedName name="XC">#REF!</definedName>
    <definedName name="XD">#REF!</definedName>
    <definedName name="XE">#REF!</definedName>
    <definedName name="y" localSheetId="0">Sayfa3!y</definedName>
    <definedName name="y">[0]!y</definedName>
    <definedName name="_xlnm.Print_Area" localSheetId="1">'mazot ff'!$B$1:$P$1556</definedName>
    <definedName name="_xlnm.Print_Area" localSheetId="0">#REF!</definedName>
    <definedName name="_xlnm.Print_Area">#REF!</definedName>
    <definedName name="_xlnm.Print_Titles" localSheetId="1">'mazot ff'!$1:$9</definedName>
    <definedName name="_xlnm.Print_Titles" localSheetId="0">#REF!</definedName>
    <definedName name="_xlnm.Print_Titles">#REF!</definedName>
    <definedName name="YEREL" localSheetId="0">#REF!</definedName>
    <definedName name="YEREL">#REF!</definedName>
    <definedName name="YERELID" localSheetId="0">#REF!</definedName>
    <definedName name="YERELID">#REF!</definedName>
    <definedName name="YERELP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N1556" i="1" l="1"/>
  <c r="M1556" i="1"/>
  <c r="N1555" i="1"/>
  <c r="M1555" i="1"/>
  <c r="N1554" i="1"/>
  <c r="M1554" i="1"/>
  <c r="N1553" i="1"/>
  <c r="M1553" i="1"/>
  <c r="N1552" i="1"/>
  <c r="M1552" i="1"/>
  <c r="N1551" i="1"/>
  <c r="M1551" i="1"/>
  <c r="N1550" i="1"/>
  <c r="M1550" i="1"/>
  <c r="N1549" i="1"/>
  <c r="M1549" i="1"/>
  <c r="N1548" i="1"/>
  <c r="M1548" i="1"/>
  <c r="N1547" i="1"/>
  <c r="M1547" i="1"/>
  <c r="N1546" i="1"/>
  <c r="M1546" i="1"/>
  <c r="N1545" i="1"/>
  <c r="M1545" i="1"/>
  <c r="N1544" i="1"/>
  <c r="M1544" i="1"/>
  <c r="N1543" i="1"/>
  <c r="M1543" i="1"/>
  <c r="N1542" i="1"/>
  <c r="M1542" i="1"/>
  <c r="N1541" i="1"/>
  <c r="M1541" i="1"/>
  <c r="N1540" i="1"/>
  <c r="M1540" i="1"/>
  <c r="N1539" i="1"/>
  <c r="M1539" i="1"/>
  <c r="N1538" i="1"/>
  <c r="M1538" i="1"/>
  <c r="N1537" i="1"/>
  <c r="M1537" i="1"/>
  <c r="N1536" i="1"/>
  <c r="M1536" i="1"/>
  <c r="N1535" i="1"/>
  <c r="M1535" i="1"/>
  <c r="N1534" i="1"/>
  <c r="M1534" i="1"/>
  <c r="N1533" i="1"/>
  <c r="M1533" i="1"/>
  <c r="N1532" i="1"/>
  <c r="M1532" i="1"/>
  <c r="N1531" i="1"/>
  <c r="M1531" i="1"/>
  <c r="N1530" i="1"/>
  <c r="M1530" i="1"/>
  <c r="N1529" i="1"/>
  <c r="M1529" i="1"/>
  <c r="N1528" i="1"/>
  <c r="M1528" i="1"/>
  <c r="N1527" i="1"/>
  <c r="M1527" i="1"/>
  <c r="N1526" i="1"/>
  <c r="M1526" i="1"/>
  <c r="N1525" i="1"/>
  <c r="M1525" i="1"/>
  <c r="N1524" i="1"/>
  <c r="M1524" i="1"/>
  <c r="N1523" i="1"/>
  <c r="M1523" i="1"/>
  <c r="N1522" i="1"/>
  <c r="M1522" i="1"/>
  <c r="N1521" i="1"/>
  <c r="M1521" i="1"/>
  <c r="N1520" i="1"/>
  <c r="M1520" i="1"/>
  <c r="N1519" i="1"/>
  <c r="M1519" i="1"/>
  <c r="N1518" i="1"/>
  <c r="M1518" i="1"/>
  <c r="N1517" i="1"/>
  <c r="M1517" i="1"/>
  <c r="N1516" i="1"/>
  <c r="M1516" i="1"/>
  <c r="N1515" i="1"/>
  <c r="M1515" i="1"/>
  <c r="N1514" i="1"/>
  <c r="M1514" i="1"/>
  <c r="N1513" i="1"/>
  <c r="M1513" i="1"/>
  <c r="N1512" i="1"/>
  <c r="M1512" i="1"/>
  <c r="N1511" i="1"/>
  <c r="M1511" i="1"/>
  <c r="N1510" i="1"/>
  <c r="M1510" i="1"/>
  <c r="N1509" i="1"/>
  <c r="M1509" i="1"/>
  <c r="N1508" i="1"/>
  <c r="M1508" i="1"/>
  <c r="N1507" i="1"/>
  <c r="M1507" i="1"/>
  <c r="N1506" i="1"/>
  <c r="M1506" i="1"/>
  <c r="N1505" i="1"/>
  <c r="M1505" i="1"/>
  <c r="N1504" i="1"/>
  <c r="M1504" i="1"/>
  <c r="N1503" i="1"/>
  <c r="M1503" i="1"/>
  <c r="N1502" i="1"/>
  <c r="M1502" i="1"/>
  <c r="N1501" i="1"/>
  <c r="M1501" i="1"/>
  <c r="N1500" i="1"/>
  <c r="M1500" i="1"/>
  <c r="N1499" i="1"/>
  <c r="M1499" i="1"/>
  <c r="N1498" i="1"/>
  <c r="M1498" i="1"/>
  <c r="N1497" i="1"/>
  <c r="M1497" i="1"/>
  <c r="N1496" i="1"/>
  <c r="M1496" i="1"/>
  <c r="N1495" i="1"/>
  <c r="M1495" i="1"/>
  <c r="N1494" i="1"/>
  <c r="M1494" i="1"/>
  <c r="N1493" i="1"/>
  <c r="M1493" i="1"/>
  <c r="N1492" i="1"/>
  <c r="M1492" i="1"/>
  <c r="N1491" i="1"/>
  <c r="M1491" i="1"/>
  <c r="N1490" i="1"/>
  <c r="M1490" i="1"/>
  <c r="N1489" i="1"/>
  <c r="M1489" i="1"/>
  <c r="N1488" i="1"/>
  <c r="M1488" i="1"/>
  <c r="N1487" i="1"/>
  <c r="M1487" i="1"/>
  <c r="N1486" i="1"/>
  <c r="M1486" i="1"/>
  <c r="N1485" i="1"/>
  <c r="M1485" i="1"/>
  <c r="N1484" i="1"/>
  <c r="M1484" i="1"/>
  <c r="N1483" i="1"/>
  <c r="M1483" i="1"/>
  <c r="N1482" i="1"/>
  <c r="M1482" i="1"/>
  <c r="N1481" i="1"/>
  <c r="M1481" i="1"/>
  <c r="N1480" i="1"/>
  <c r="M1480" i="1"/>
  <c r="N1479" i="1"/>
  <c r="M1479" i="1"/>
  <c r="N1478" i="1"/>
  <c r="M1478" i="1"/>
  <c r="N1477" i="1"/>
  <c r="M1477" i="1"/>
  <c r="N1476" i="1"/>
  <c r="M1476" i="1"/>
  <c r="N1475" i="1"/>
  <c r="M1475" i="1"/>
  <c r="N1474" i="1"/>
  <c r="M1474" i="1"/>
  <c r="N1473" i="1"/>
  <c r="M1473" i="1"/>
  <c r="N1472" i="1"/>
  <c r="M1472" i="1"/>
  <c r="N1471" i="1"/>
  <c r="M1471" i="1"/>
  <c r="N1470" i="1"/>
  <c r="M1470" i="1"/>
  <c r="N1469" i="1"/>
  <c r="M1469" i="1"/>
  <c r="N1468" i="1"/>
  <c r="M1468" i="1"/>
  <c r="N1467" i="1"/>
  <c r="M1467" i="1"/>
  <c r="N1466" i="1"/>
  <c r="M1466" i="1"/>
  <c r="N1465" i="1"/>
  <c r="M1465" i="1"/>
  <c r="N1464" i="1"/>
  <c r="M1464" i="1"/>
  <c r="N1463" i="1"/>
  <c r="M1463" i="1"/>
  <c r="N1462" i="1"/>
  <c r="M1462" i="1"/>
  <c r="N1461" i="1"/>
  <c r="M1461" i="1"/>
  <c r="N1460" i="1"/>
  <c r="M1460" i="1"/>
  <c r="N1459" i="1"/>
  <c r="M1459" i="1"/>
  <c r="N1458" i="1"/>
  <c r="M1458" i="1"/>
  <c r="N1457" i="1"/>
  <c r="M1457" i="1"/>
  <c r="N1456" i="1"/>
  <c r="M1456" i="1"/>
  <c r="N1455" i="1"/>
  <c r="M1455" i="1"/>
  <c r="N1454" i="1"/>
  <c r="M1454" i="1"/>
  <c r="N1453" i="1"/>
  <c r="M1453" i="1"/>
  <c r="N1452" i="1"/>
  <c r="M1452" i="1"/>
  <c r="N1451" i="1"/>
  <c r="M1451" i="1"/>
  <c r="N1450" i="1"/>
  <c r="M1450" i="1"/>
  <c r="N1449" i="1"/>
  <c r="M1449" i="1"/>
  <c r="N1448" i="1"/>
  <c r="M1448" i="1"/>
  <c r="N1447" i="1"/>
  <c r="M1447" i="1"/>
  <c r="N1446" i="1"/>
  <c r="M1446" i="1"/>
  <c r="N1445" i="1"/>
  <c r="M1445" i="1"/>
  <c r="N1444" i="1"/>
  <c r="M1444" i="1"/>
  <c r="N1443" i="1"/>
  <c r="M1443" i="1"/>
  <c r="N1442" i="1"/>
  <c r="M1442" i="1"/>
  <c r="N1441" i="1"/>
  <c r="M1441" i="1"/>
  <c r="N1440" i="1"/>
  <c r="M1440" i="1"/>
  <c r="N1439" i="1"/>
  <c r="M1439" i="1"/>
  <c r="N1438" i="1"/>
  <c r="M1438" i="1"/>
  <c r="N1437" i="1"/>
  <c r="M1437" i="1"/>
  <c r="N1436" i="1"/>
  <c r="M1436" i="1"/>
  <c r="N1435" i="1"/>
  <c r="M1435" i="1"/>
  <c r="N1434" i="1"/>
  <c r="M1434" i="1"/>
  <c r="N1433" i="1"/>
  <c r="M1433" i="1"/>
  <c r="N1432" i="1"/>
  <c r="M1432" i="1"/>
  <c r="N1431" i="1"/>
  <c r="M1431" i="1"/>
  <c r="N1430" i="1"/>
  <c r="M1430" i="1"/>
  <c r="N1429" i="1"/>
  <c r="M1429" i="1"/>
  <c r="N1428" i="1"/>
  <c r="M1428" i="1"/>
  <c r="N1427" i="1"/>
  <c r="M1427" i="1"/>
  <c r="N1426" i="1"/>
  <c r="M1426" i="1"/>
  <c r="N1425" i="1"/>
  <c r="M1425" i="1"/>
  <c r="N1424" i="1"/>
  <c r="M1424" i="1"/>
  <c r="N1423" i="1"/>
  <c r="M1423" i="1"/>
  <c r="N1422" i="1"/>
  <c r="M1422" i="1"/>
  <c r="N1421" i="1"/>
  <c r="M1421" i="1"/>
  <c r="N1420" i="1"/>
  <c r="M1420" i="1"/>
  <c r="N1419" i="1"/>
  <c r="M1419" i="1"/>
  <c r="N1418" i="1"/>
  <c r="M1418" i="1"/>
  <c r="N1417" i="1"/>
  <c r="M1417" i="1"/>
  <c r="N1416" i="1"/>
  <c r="M1416" i="1"/>
  <c r="N1415" i="1"/>
  <c r="M1415" i="1"/>
  <c r="N1414" i="1"/>
  <c r="M1414" i="1"/>
  <c r="N1413" i="1"/>
  <c r="M1413" i="1"/>
  <c r="N1412" i="1"/>
  <c r="M1412" i="1"/>
  <c r="N1411" i="1"/>
  <c r="M1411" i="1"/>
  <c r="N1410" i="1"/>
  <c r="M1410" i="1"/>
  <c r="N1409" i="1"/>
  <c r="M1409" i="1"/>
  <c r="N1408" i="1"/>
  <c r="M1408" i="1"/>
  <c r="N1407" i="1"/>
  <c r="M1407" i="1"/>
  <c r="N1406" i="1"/>
  <c r="M1406" i="1"/>
  <c r="N1405" i="1"/>
  <c r="M1405" i="1"/>
  <c r="N1404" i="1"/>
  <c r="M1404" i="1"/>
  <c r="N1403" i="1"/>
  <c r="M1403" i="1"/>
  <c r="N1402" i="1"/>
  <c r="M1402" i="1"/>
  <c r="N1401" i="1"/>
  <c r="M1401" i="1"/>
  <c r="N1400" i="1"/>
  <c r="M1400" i="1"/>
  <c r="N1399" i="1"/>
  <c r="M1399" i="1"/>
  <c r="N1398" i="1"/>
  <c r="M1398" i="1"/>
  <c r="N1397" i="1"/>
  <c r="M1397" i="1"/>
  <c r="N1396" i="1"/>
  <c r="M1396" i="1"/>
  <c r="N1395" i="1"/>
  <c r="M1395" i="1"/>
  <c r="N1394" i="1"/>
  <c r="M1394" i="1"/>
  <c r="N1393" i="1"/>
  <c r="M1393" i="1"/>
  <c r="N1392" i="1"/>
  <c r="M1392" i="1"/>
  <c r="N1391" i="1"/>
  <c r="M1391" i="1"/>
  <c r="N1390" i="1"/>
  <c r="M1390" i="1"/>
  <c r="N1389" i="1"/>
  <c r="M1389" i="1"/>
  <c r="N1388" i="1"/>
  <c r="M1388" i="1"/>
  <c r="N1387" i="1"/>
  <c r="M1387" i="1"/>
  <c r="N1386" i="1"/>
  <c r="M1386" i="1"/>
  <c r="N1385" i="1"/>
  <c r="M1385" i="1"/>
  <c r="N1384" i="1"/>
  <c r="M1384" i="1"/>
  <c r="N1383" i="1"/>
  <c r="M1383" i="1"/>
  <c r="N1382" i="1"/>
  <c r="M1382" i="1"/>
  <c r="N1381" i="1"/>
  <c r="M1381" i="1"/>
  <c r="N1380" i="1"/>
  <c r="M1380" i="1"/>
  <c r="N1379" i="1"/>
  <c r="M1379" i="1"/>
  <c r="N1378" i="1"/>
  <c r="M1378" i="1"/>
  <c r="N1377" i="1"/>
  <c r="M1377" i="1"/>
  <c r="N1376" i="1"/>
  <c r="M1376" i="1"/>
  <c r="N1375" i="1"/>
  <c r="M1375" i="1"/>
  <c r="N1374" i="1"/>
  <c r="M1374" i="1"/>
  <c r="N1373" i="1"/>
  <c r="M1373" i="1"/>
  <c r="N1372" i="1"/>
  <c r="M1372" i="1"/>
  <c r="N1371" i="1"/>
  <c r="M1371" i="1"/>
  <c r="N1370" i="1"/>
  <c r="M1370" i="1"/>
  <c r="N1369" i="1"/>
  <c r="M1369" i="1"/>
  <c r="N1368" i="1"/>
  <c r="M1368" i="1"/>
  <c r="N1367" i="1"/>
  <c r="M1367" i="1"/>
  <c r="N1366" i="1"/>
  <c r="M1366" i="1"/>
  <c r="N1365" i="1"/>
  <c r="M1365" i="1"/>
  <c r="N1364" i="1"/>
  <c r="M1364" i="1"/>
  <c r="N1363" i="1"/>
  <c r="M1363" i="1"/>
  <c r="N1362" i="1"/>
  <c r="M1362" i="1"/>
  <c r="N1361" i="1"/>
  <c r="M1361" i="1"/>
  <c r="N1360" i="1"/>
  <c r="M1360" i="1"/>
  <c r="N1359" i="1"/>
  <c r="M1359" i="1"/>
  <c r="N1358" i="1"/>
  <c r="M1358" i="1"/>
  <c r="N1357" i="1"/>
  <c r="M1357" i="1"/>
  <c r="N1356" i="1"/>
  <c r="M1356" i="1"/>
  <c r="N1355" i="1"/>
  <c r="M1355" i="1"/>
  <c r="N1354" i="1"/>
  <c r="M1354" i="1"/>
  <c r="N1353" i="1"/>
  <c r="M1353" i="1"/>
  <c r="N1352" i="1"/>
  <c r="M1352" i="1"/>
  <c r="N1351" i="1"/>
  <c r="M1351" i="1"/>
  <c r="N1350" i="1"/>
  <c r="M1350" i="1"/>
  <c r="N1349" i="1"/>
  <c r="M1349" i="1"/>
  <c r="N1348" i="1"/>
  <c r="M1348" i="1"/>
  <c r="N1347" i="1"/>
  <c r="M1347" i="1"/>
  <c r="N1346" i="1"/>
  <c r="M1346" i="1"/>
  <c r="N1345" i="1"/>
  <c r="M1345" i="1"/>
  <c r="N1344" i="1"/>
  <c r="M1344" i="1"/>
  <c r="N1343" i="1"/>
  <c r="M1343" i="1"/>
  <c r="N1342" i="1"/>
  <c r="M1342" i="1"/>
  <c r="N1341" i="1"/>
  <c r="M1341" i="1"/>
  <c r="N1340" i="1"/>
  <c r="M1340" i="1"/>
  <c r="N1339" i="1"/>
  <c r="M1339" i="1"/>
  <c r="N1338" i="1"/>
  <c r="M1338" i="1"/>
  <c r="N1337" i="1"/>
  <c r="M1337" i="1"/>
  <c r="N1336" i="1"/>
  <c r="M1336" i="1"/>
  <c r="N1335" i="1"/>
  <c r="M1335" i="1"/>
  <c r="N1334" i="1"/>
  <c r="M1334" i="1"/>
  <c r="N1333" i="1"/>
  <c r="M1333" i="1"/>
  <c r="N1332" i="1"/>
  <c r="M1332" i="1"/>
  <c r="N1331" i="1"/>
  <c r="M1331" i="1"/>
  <c r="N1330" i="1"/>
  <c r="M1330" i="1"/>
  <c r="N1329" i="1"/>
  <c r="M1329" i="1"/>
  <c r="N1328" i="1"/>
  <c r="M1328" i="1"/>
  <c r="N1327" i="1"/>
  <c r="M1327" i="1"/>
  <c r="N1326" i="1"/>
  <c r="M1326" i="1"/>
  <c r="N1325" i="1"/>
  <c r="M1325" i="1"/>
  <c r="N1324" i="1"/>
  <c r="M1324" i="1"/>
  <c r="N1323" i="1"/>
  <c r="M1323" i="1"/>
  <c r="N1322" i="1"/>
  <c r="M1322" i="1"/>
  <c r="N1321" i="1"/>
  <c r="M1321" i="1"/>
  <c r="N1320" i="1"/>
  <c r="M1320" i="1"/>
  <c r="N1319" i="1"/>
  <c r="M1319" i="1"/>
  <c r="N1318" i="1"/>
  <c r="M1318" i="1"/>
  <c r="N1317" i="1"/>
  <c r="M1317" i="1"/>
  <c r="N1316" i="1"/>
  <c r="M1316" i="1"/>
  <c r="N1315" i="1"/>
  <c r="M1315" i="1"/>
  <c r="N1314" i="1"/>
  <c r="M1314" i="1"/>
  <c r="N1313" i="1"/>
  <c r="M1313" i="1"/>
  <c r="N1312" i="1"/>
  <c r="M1312" i="1"/>
  <c r="N1311" i="1"/>
  <c r="M1311" i="1"/>
  <c r="N1310" i="1"/>
  <c r="M1310" i="1"/>
  <c r="N1309" i="1"/>
  <c r="M1309" i="1"/>
  <c r="N1308" i="1"/>
  <c r="M1308" i="1"/>
  <c r="N1307" i="1"/>
  <c r="M1307" i="1"/>
  <c r="N1306" i="1"/>
  <c r="M1306" i="1"/>
  <c r="N1305" i="1"/>
  <c r="M1305" i="1"/>
  <c r="N1304" i="1"/>
  <c r="M1304" i="1"/>
  <c r="N1303" i="1"/>
  <c r="M1303" i="1"/>
  <c r="N1302" i="1"/>
  <c r="M1302" i="1"/>
  <c r="N1301" i="1"/>
  <c r="M1301" i="1"/>
  <c r="N1300" i="1"/>
  <c r="M1300" i="1"/>
  <c r="N1299" i="1"/>
  <c r="M1299" i="1"/>
  <c r="N1298" i="1"/>
  <c r="M1298" i="1"/>
  <c r="N1297" i="1"/>
  <c r="M1297" i="1"/>
  <c r="N1296" i="1"/>
  <c r="M1296" i="1"/>
  <c r="N1295" i="1"/>
  <c r="M1295" i="1"/>
  <c r="N1294" i="1"/>
  <c r="M1294" i="1"/>
  <c r="N1293" i="1"/>
  <c r="M1293" i="1"/>
  <c r="N1292" i="1"/>
  <c r="M1292" i="1"/>
  <c r="N1291" i="1"/>
  <c r="M1291" i="1"/>
  <c r="N1290" i="1"/>
  <c r="M1290" i="1"/>
  <c r="N1289" i="1"/>
  <c r="M1289" i="1"/>
  <c r="N1288" i="1"/>
  <c r="M1288" i="1"/>
  <c r="N1287" i="1"/>
  <c r="M1287" i="1"/>
  <c r="N1286" i="1"/>
  <c r="M1286" i="1"/>
  <c r="N1285" i="1"/>
  <c r="M1285" i="1"/>
  <c r="N1284" i="1"/>
  <c r="M1284" i="1"/>
  <c r="N1283" i="1"/>
  <c r="M1283" i="1"/>
  <c r="N1282" i="1"/>
  <c r="M1282" i="1"/>
  <c r="N1281" i="1"/>
  <c r="M1281" i="1"/>
  <c r="N1280" i="1"/>
  <c r="M1280" i="1"/>
  <c r="N1279" i="1"/>
  <c r="M1279" i="1"/>
  <c r="N1278" i="1"/>
  <c r="M1278" i="1"/>
  <c r="N1277" i="1"/>
  <c r="M1277" i="1"/>
  <c r="N1276" i="1"/>
  <c r="M1276" i="1"/>
  <c r="N1275" i="1"/>
  <c r="M1275" i="1"/>
  <c r="N1274" i="1"/>
  <c r="M1274" i="1"/>
  <c r="N1273" i="1"/>
  <c r="M1273" i="1"/>
  <c r="N1272" i="1"/>
  <c r="M1272" i="1"/>
  <c r="N1271" i="1"/>
  <c r="M1271" i="1"/>
  <c r="N1270" i="1"/>
  <c r="M1270" i="1"/>
  <c r="N1269" i="1"/>
  <c r="M1269" i="1"/>
  <c r="N1268" i="1"/>
  <c r="M1268" i="1"/>
  <c r="N1267" i="1"/>
  <c r="M1267" i="1"/>
  <c r="N1266" i="1"/>
  <c r="M1266" i="1"/>
  <c r="N1265" i="1"/>
  <c r="M1265" i="1"/>
  <c r="N1264" i="1"/>
  <c r="M1264" i="1"/>
  <c r="N1263" i="1"/>
  <c r="M1263" i="1"/>
  <c r="N1262" i="1"/>
  <c r="M1262" i="1"/>
  <c r="N1261" i="1"/>
  <c r="M1261" i="1"/>
  <c r="N1260" i="1"/>
  <c r="M1260" i="1"/>
  <c r="N1259" i="1"/>
  <c r="M1259" i="1"/>
  <c r="N1258" i="1"/>
  <c r="M1258" i="1"/>
  <c r="N1257" i="1"/>
  <c r="M1257" i="1"/>
  <c r="N1256" i="1"/>
  <c r="M1256" i="1"/>
  <c r="N1255" i="1"/>
  <c r="M1255" i="1"/>
  <c r="N1254" i="1"/>
  <c r="M1254" i="1"/>
  <c r="N1253" i="1"/>
  <c r="M1253" i="1"/>
  <c r="N1252" i="1"/>
  <c r="M1252" i="1"/>
  <c r="N1251" i="1"/>
  <c r="M1251" i="1"/>
  <c r="N1250" i="1"/>
  <c r="M1250" i="1"/>
  <c r="N1249" i="1"/>
  <c r="M1249" i="1"/>
  <c r="N1248" i="1"/>
  <c r="M1248" i="1"/>
  <c r="N1247" i="1"/>
  <c r="M1247" i="1"/>
  <c r="N1246" i="1"/>
  <c r="M1246" i="1"/>
  <c r="N1245" i="1"/>
  <c r="M1245" i="1"/>
  <c r="N1244" i="1"/>
  <c r="M1244" i="1"/>
  <c r="N1243" i="1"/>
  <c r="M1243" i="1"/>
  <c r="N1242" i="1"/>
  <c r="M1242" i="1"/>
  <c r="N1241" i="1"/>
  <c r="M1241" i="1"/>
  <c r="N1240" i="1"/>
  <c r="M1240" i="1"/>
  <c r="N1239" i="1"/>
  <c r="M1239" i="1"/>
  <c r="N1238" i="1"/>
  <c r="M1238" i="1"/>
  <c r="N1237" i="1"/>
  <c r="M1237" i="1"/>
  <c r="N1236" i="1"/>
  <c r="M1236" i="1"/>
  <c r="N1235" i="1"/>
  <c r="M1235" i="1"/>
  <c r="N1234" i="1"/>
  <c r="M1234" i="1"/>
  <c r="N1233" i="1"/>
  <c r="M1233" i="1"/>
  <c r="N1232" i="1"/>
  <c r="M1232" i="1"/>
  <c r="N1231" i="1"/>
  <c r="M1231" i="1"/>
  <c r="N1230" i="1"/>
  <c r="M1230" i="1"/>
  <c r="N1229" i="1"/>
  <c r="M1229" i="1"/>
  <c r="N1228" i="1"/>
  <c r="M1228" i="1"/>
  <c r="N1227" i="1"/>
  <c r="M1227" i="1"/>
  <c r="N1226" i="1"/>
  <c r="M1226" i="1"/>
  <c r="N1225" i="1"/>
  <c r="M1225" i="1"/>
  <c r="N1224" i="1"/>
  <c r="M1224" i="1"/>
  <c r="N1223" i="1"/>
  <c r="M1223" i="1"/>
  <c r="N1222" i="1"/>
  <c r="M1222" i="1"/>
  <c r="N1221" i="1"/>
  <c r="M1221" i="1"/>
  <c r="N1220" i="1"/>
  <c r="M1220" i="1"/>
  <c r="N1219" i="1"/>
  <c r="M1219" i="1"/>
  <c r="N1218" i="1"/>
  <c r="M1218" i="1"/>
  <c r="N1217" i="1"/>
  <c r="M1217" i="1"/>
  <c r="N1216" i="1"/>
  <c r="M1216" i="1"/>
  <c r="N1215" i="1"/>
  <c r="M1215" i="1"/>
  <c r="N1214" i="1"/>
  <c r="M1214" i="1"/>
  <c r="N1213" i="1"/>
  <c r="M1213" i="1"/>
  <c r="N1212" i="1"/>
  <c r="M1212" i="1"/>
  <c r="N1211" i="1"/>
  <c r="M1211" i="1"/>
  <c r="N1210" i="1"/>
  <c r="M1210" i="1"/>
  <c r="N1209" i="1"/>
  <c r="M1209" i="1"/>
  <c r="N1208" i="1"/>
  <c r="M1208" i="1"/>
  <c r="N1207" i="1"/>
  <c r="M1207" i="1"/>
  <c r="N1206" i="1"/>
  <c r="M1206" i="1"/>
  <c r="N1205" i="1"/>
  <c r="M1205" i="1"/>
  <c r="N1204" i="1"/>
  <c r="M1204" i="1"/>
  <c r="N1203" i="1"/>
  <c r="M1203" i="1"/>
  <c r="N1202" i="1"/>
  <c r="M1202" i="1"/>
  <c r="N1201" i="1"/>
  <c r="M1201" i="1"/>
  <c r="N1200" i="1"/>
  <c r="M1200" i="1"/>
  <c r="N1199" i="1"/>
  <c r="M1199" i="1"/>
  <c r="N1198" i="1"/>
  <c r="M1198" i="1"/>
  <c r="N1197" i="1"/>
  <c r="M1197" i="1"/>
  <c r="N1196" i="1"/>
  <c r="M1196" i="1"/>
  <c r="N1195" i="1"/>
  <c r="M1195" i="1"/>
  <c r="N1194" i="1"/>
  <c r="M1194" i="1"/>
  <c r="N1193" i="1"/>
  <c r="M1193" i="1"/>
  <c r="N1192" i="1"/>
  <c r="M1192" i="1"/>
  <c r="N1191" i="1"/>
  <c r="M1191" i="1"/>
  <c r="N1190" i="1"/>
  <c r="M1190" i="1"/>
  <c r="N1189" i="1"/>
  <c r="M1189" i="1"/>
  <c r="N1188" i="1"/>
  <c r="M1188" i="1"/>
  <c r="N1187" i="1"/>
  <c r="M1187" i="1"/>
  <c r="N1186" i="1"/>
  <c r="M1186" i="1"/>
  <c r="N1185" i="1"/>
  <c r="M1185" i="1"/>
  <c r="N1184" i="1"/>
  <c r="M1184" i="1"/>
  <c r="N1183" i="1"/>
  <c r="M1183" i="1"/>
  <c r="N1182" i="1"/>
  <c r="M1182" i="1"/>
  <c r="N1181" i="1"/>
  <c r="M1181" i="1"/>
  <c r="N1180" i="1"/>
  <c r="M1180" i="1"/>
  <c r="N1179" i="1"/>
  <c r="M1179" i="1"/>
  <c r="N1178" i="1"/>
  <c r="M1178" i="1"/>
  <c r="N1177" i="1"/>
  <c r="M1177" i="1"/>
  <c r="N1176" i="1"/>
  <c r="M1176" i="1"/>
  <c r="N1175" i="1"/>
  <c r="M1175" i="1"/>
  <c r="N1174" i="1"/>
  <c r="M1174" i="1"/>
  <c r="N1173" i="1"/>
  <c r="M1173" i="1"/>
  <c r="N1172" i="1"/>
  <c r="M1172" i="1"/>
  <c r="N1171" i="1"/>
  <c r="M1171" i="1"/>
  <c r="N1170" i="1"/>
  <c r="M1170" i="1"/>
  <c r="N1169" i="1"/>
  <c r="M1169" i="1"/>
  <c r="N1168" i="1"/>
  <c r="M1168" i="1"/>
  <c r="N1167" i="1"/>
  <c r="M1167" i="1"/>
  <c r="N1166" i="1"/>
  <c r="M1166" i="1"/>
  <c r="N1165" i="1"/>
  <c r="M1165" i="1"/>
  <c r="N1164" i="1"/>
  <c r="M1164" i="1"/>
  <c r="N1163" i="1"/>
  <c r="M1163" i="1"/>
  <c r="N1162" i="1"/>
  <c r="M1162" i="1"/>
  <c r="N1161" i="1"/>
  <c r="M1161" i="1"/>
  <c r="N1160" i="1"/>
  <c r="M1160" i="1"/>
  <c r="N1159" i="1"/>
  <c r="M1159" i="1"/>
  <c r="N1158" i="1"/>
  <c r="M1158" i="1"/>
  <c r="N1157" i="1"/>
  <c r="M1157" i="1"/>
  <c r="N1156" i="1"/>
  <c r="M1156" i="1"/>
  <c r="N1155" i="1"/>
  <c r="M1155" i="1"/>
  <c r="N1154" i="1"/>
  <c r="M1154" i="1"/>
  <c r="N1153" i="1"/>
  <c r="M1153" i="1"/>
  <c r="N1152" i="1"/>
  <c r="M1152" i="1"/>
  <c r="N1151" i="1"/>
  <c r="M1151" i="1"/>
  <c r="N1150" i="1"/>
  <c r="M1150" i="1"/>
  <c r="N1149" i="1"/>
  <c r="M1149" i="1"/>
  <c r="N1148" i="1"/>
  <c r="M1148" i="1"/>
  <c r="N1147" i="1"/>
  <c r="M1147" i="1"/>
  <c r="N1146" i="1"/>
  <c r="M1146" i="1"/>
  <c r="N1145" i="1"/>
  <c r="M1145" i="1"/>
  <c r="N1144" i="1"/>
  <c r="M1144" i="1"/>
  <c r="N1143" i="1"/>
  <c r="M1143" i="1"/>
  <c r="N1142" i="1"/>
  <c r="M1142" i="1"/>
  <c r="N1141" i="1"/>
  <c r="M1141" i="1"/>
  <c r="N1140" i="1"/>
  <c r="M1140" i="1"/>
  <c r="N1139" i="1"/>
  <c r="M1139" i="1"/>
  <c r="N1138" i="1"/>
  <c r="M1138" i="1"/>
  <c r="N1137" i="1"/>
  <c r="M1137" i="1"/>
  <c r="N1136" i="1"/>
  <c r="M1136" i="1"/>
  <c r="N1135" i="1"/>
  <c r="M1135" i="1"/>
  <c r="N1134" i="1"/>
  <c r="M1134" i="1"/>
  <c r="N1133" i="1"/>
  <c r="M1133" i="1"/>
  <c r="N1132" i="1"/>
  <c r="M1132" i="1"/>
  <c r="N1131" i="1"/>
  <c r="M1131" i="1"/>
  <c r="N1130" i="1"/>
  <c r="M1130" i="1"/>
  <c r="N1129" i="1"/>
  <c r="M1129" i="1"/>
  <c r="N1128" i="1"/>
  <c r="M1128" i="1"/>
  <c r="N1127" i="1"/>
  <c r="M1127" i="1"/>
  <c r="N1126" i="1"/>
  <c r="M1126" i="1"/>
  <c r="N1125" i="1"/>
  <c r="M1125" i="1"/>
  <c r="N1124" i="1"/>
  <c r="M1124" i="1"/>
  <c r="N1123" i="1"/>
  <c r="M1123" i="1"/>
  <c r="N1122" i="1"/>
  <c r="M1122" i="1"/>
  <c r="N1121" i="1"/>
  <c r="M1121" i="1"/>
  <c r="N1120" i="1"/>
  <c r="M1120" i="1"/>
  <c r="N1119" i="1"/>
  <c r="M1119" i="1"/>
  <c r="N1118" i="1"/>
  <c r="M1118" i="1"/>
  <c r="N1117" i="1"/>
  <c r="M1117" i="1"/>
  <c r="N1116" i="1"/>
  <c r="M1116" i="1"/>
  <c r="N1115" i="1"/>
  <c r="M1115" i="1"/>
  <c r="N1114" i="1"/>
  <c r="M1114" i="1"/>
  <c r="N1113" i="1"/>
  <c r="M1113" i="1"/>
  <c r="N1112" i="1"/>
  <c r="M1112" i="1"/>
  <c r="N1111" i="1"/>
  <c r="M1111" i="1"/>
  <c r="N1110" i="1"/>
  <c r="M1110" i="1"/>
  <c r="N1109" i="1"/>
  <c r="M1109" i="1"/>
  <c r="N1108" i="1"/>
  <c r="M1108" i="1"/>
  <c r="N1107" i="1"/>
  <c r="M1107" i="1"/>
  <c r="N1106" i="1"/>
  <c r="M1106" i="1"/>
  <c r="N1105" i="1"/>
  <c r="M1105" i="1"/>
  <c r="N1104" i="1"/>
  <c r="M1104" i="1"/>
  <c r="N1103" i="1"/>
  <c r="M1103" i="1"/>
  <c r="N1102" i="1"/>
  <c r="M1102" i="1"/>
  <c r="N1101" i="1"/>
  <c r="M1101" i="1"/>
  <c r="N1100" i="1"/>
  <c r="M1100" i="1"/>
  <c r="N1099" i="1"/>
  <c r="M1099" i="1"/>
  <c r="N1098" i="1"/>
  <c r="M1098" i="1"/>
  <c r="N1097" i="1"/>
  <c r="M1097" i="1"/>
  <c r="N1096" i="1"/>
  <c r="M1096" i="1"/>
  <c r="N1095" i="1"/>
  <c r="M1095" i="1"/>
  <c r="N1094" i="1"/>
  <c r="M1094" i="1"/>
  <c r="N1093" i="1"/>
  <c r="M1093" i="1"/>
  <c r="N1092" i="1"/>
  <c r="M1092" i="1"/>
  <c r="N1091" i="1"/>
  <c r="M1091" i="1"/>
  <c r="N1090" i="1"/>
  <c r="M1090" i="1"/>
  <c r="N1089" i="1"/>
  <c r="M1089" i="1"/>
  <c r="N1088" i="1"/>
  <c r="M1088" i="1"/>
  <c r="N1087" i="1"/>
  <c r="M1087" i="1"/>
  <c r="N1086" i="1"/>
  <c r="M1086" i="1"/>
  <c r="N1085" i="1"/>
  <c r="M1085" i="1"/>
  <c r="N1084" i="1"/>
  <c r="M1084" i="1"/>
  <c r="N1083" i="1"/>
  <c r="M1083" i="1"/>
  <c r="N1082" i="1"/>
  <c r="M1082" i="1"/>
  <c r="N1081" i="1"/>
  <c r="M1081" i="1"/>
  <c r="N1080" i="1"/>
  <c r="M1080" i="1"/>
  <c r="N1079" i="1"/>
  <c r="M1079" i="1"/>
  <c r="N1078" i="1"/>
  <c r="M1078" i="1"/>
  <c r="N1077" i="1"/>
  <c r="M1077" i="1"/>
  <c r="N1076" i="1"/>
  <c r="M1076" i="1"/>
  <c r="N1075" i="1"/>
  <c r="M1075" i="1"/>
  <c r="N1074" i="1"/>
  <c r="M1074" i="1"/>
  <c r="N1073" i="1"/>
  <c r="M1073" i="1"/>
  <c r="N1072" i="1"/>
  <c r="M1072" i="1"/>
  <c r="N1071" i="1"/>
  <c r="M1071" i="1"/>
  <c r="N1070" i="1"/>
  <c r="M1070" i="1"/>
  <c r="N1069" i="1"/>
  <c r="M1069" i="1"/>
  <c r="N1068" i="1"/>
  <c r="M1068" i="1"/>
  <c r="N1067" i="1"/>
  <c r="M1067" i="1"/>
  <c r="N1066" i="1"/>
  <c r="M1066" i="1"/>
  <c r="N1065" i="1"/>
  <c r="M1065" i="1"/>
  <c r="N1064" i="1"/>
  <c r="M1064" i="1"/>
  <c r="N1063" i="1"/>
  <c r="M1063" i="1"/>
  <c r="N1062" i="1"/>
  <c r="M1062" i="1"/>
  <c r="N1061" i="1"/>
  <c r="M1061" i="1"/>
  <c r="N1060" i="1"/>
  <c r="M1060" i="1"/>
  <c r="N1059" i="1"/>
  <c r="M1059" i="1"/>
  <c r="N1058" i="1"/>
  <c r="M1058" i="1"/>
  <c r="N1057" i="1"/>
  <c r="M1057" i="1"/>
  <c r="N1056" i="1"/>
  <c r="M1056" i="1"/>
  <c r="N1055" i="1"/>
  <c r="M1055" i="1"/>
  <c r="N1054" i="1"/>
  <c r="M1054" i="1"/>
  <c r="N1053" i="1"/>
  <c r="M1053" i="1"/>
  <c r="N1052" i="1"/>
  <c r="M1052" i="1"/>
  <c r="N1051" i="1"/>
  <c r="M1051" i="1"/>
  <c r="N1050" i="1"/>
  <c r="M1050" i="1"/>
  <c r="N1049" i="1"/>
  <c r="M1049" i="1"/>
  <c r="N1048" i="1"/>
  <c r="M1048" i="1"/>
  <c r="N1047" i="1"/>
  <c r="M1047" i="1"/>
  <c r="N1046" i="1"/>
  <c r="M1046" i="1"/>
  <c r="N1045" i="1"/>
  <c r="M1045" i="1"/>
  <c r="N1044" i="1"/>
  <c r="M1044" i="1"/>
  <c r="N1043" i="1"/>
  <c r="M1043" i="1"/>
  <c r="N1042" i="1"/>
  <c r="M1042" i="1"/>
  <c r="N1041" i="1"/>
  <c r="M1041" i="1"/>
  <c r="N1040" i="1"/>
  <c r="M1040" i="1"/>
  <c r="N1039" i="1"/>
  <c r="M1039" i="1"/>
  <c r="N1038" i="1"/>
  <c r="M1038" i="1"/>
  <c r="N1037" i="1"/>
  <c r="M1037" i="1"/>
  <c r="N1036" i="1"/>
  <c r="M1036" i="1"/>
  <c r="N1035" i="1"/>
  <c r="M1035" i="1"/>
  <c r="N1034" i="1"/>
  <c r="M1034" i="1"/>
  <c r="N1033" i="1"/>
  <c r="M1033" i="1"/>
  <c r="N1032" i="1"/>
  <c r="M1032" i="1"/>
  <c r="N1031" i="1"/>
  <c r="M1031" i="1"/>
  <c r="N1030" i="1"/>
  <c r="M1030" i="1"/>
  <c r="N1029" i="1"/>
  <c r="M1029" i="1"/>
  <c r="N1028" i="1"/>
  <c r="M1028" i="1"/>
  <c r="N1027" i="1"/>
  <c r="M1027" i="1"/>
  <c r="N1026" i="1"/>
  <c r="M1026" i="1"/>
  <c r="N1025" i="1"/>
  <c r="M1025" i="1"/>
  <c r="N1024" i="1"/>
  <c r="M1024" i="1"/>
  <c r="N1023" i="1"/>
  <c r="M1023" i="1"/>
  <c r="N1022" i="1"/>
  <c r="M1022" i="1"/>
  <c r="N1021" i="1"/>
  <c r="M1021" i="1"/>
  <c r="N1020" i="1"/>
  <c r="M1020" i="1"/>
  <c r="N1019" i="1"/>
  <c r="M1019" i="1"/>
  <c r="N1018" i="1"/>
  <c r="M1018" i="1"/>
  <c r="N1017" i="1"/>
  <c r="M1017" i="1"/>
  <c r="N1016" i="1"/>
  <c r="M1016" i="1"/>
  <c r="N1015" i="1"/>
  <c r="M1015" i="1"/>
  <c r="N1014" i="1"/>
  <c r="M1014" i="1"/>
  <c r="N1013" i="1"/>
  <c r="M1013" i="1"/>
  <c r="N1012" i="1"/>
  <c r="M1012" i="1"/>
  <c r="N1011" i="1"/>
  <c r="M1011" i="1"/>
  <c r="N1010" i="1"/>
  <c r="M1010" i="1"/>
  <c r="N1009" i="1"/>
  <c r="M1009" i="1"/>
  <c r="N1008" i="1"/>
  <c r="M1008" i="1"/>
  <c r="N1007" i="1"/>
  <c r="M1007" i="1"/>
  <c r="N1006" i="1"/>
  <c r="M1006" i="1"/>
  <c r="N1005" i="1"/>
  <c r="M1005" i="1"/>
  <c r="N1004" i="1"/>
  <c r="M1004" i="1"/>
  <c r="N1003" i="1"/>
  <c r="M1003" i="1"/>
  <c r="N1002" i="1"/>
  <c r="M1002" i="1"/>
  <c r="N1001" i="1"/>
  <c r="M1001" i="1"/>
  <c r="N1000" i="1"/>
  <c r="M1000" i="1"/>
  <c r="N999" i="1"/>
  <c r="M999" i="1"/>
  <c r="N998" i="1"/>
  <c r="M998" i="1"/>
  <c r="N997" i="1"/>
  <c r="M997" i="1"/>
  <c r="N996" i="1"/>
  <c r="M996" i="1"/>
  <c r="N995" i="1"/>
  <c r="M995" i="1"/>
  <c r="N994" i="1"/>
  <c r="M994" i="1"/>
  <c r="N993" i="1"/>
  <c r="M993" i="1"/>
  <c r="N992" i="1"/>
  <c r="M992" i="1"/>
  <c r="N991" i="1"/>
  <c r="M991" i="1"/>
  <c r="N990" i="1"/>
  <c r="M990" i="1"/>
  <c r="N989" i="1"/>
  <c r="M989" i="1"/>
  <c r="N988" i="1"/>
  <c r="M988" i="1"/>
  <c r="N987" i="1"/>
  <c r="M987" i="1"/>
  <c r="N986" i="1"/>
  <c r="M986" i="1"/>
  <c r="N985" i="1"/>
  <c r="M985" i="1"/>
  <c r="N984" i="1"/>
  <c r="M984" i="1"/>
  <c r="N983" i="1"/>
  <c r="M983" i="1"/>
  <c r="N982" i="1"/>
  <c r="M982" i="1"/>
  <c r="N981" i="1"/>
  <c r="M981" i="1"/>
  <c r="N980" i="1"/>
  <c r="M980" i="1"/>
  <c r="N979" i="1"/>
  <c r="M979" i="1"/>
  <c r="N978" i="1"/>
  <c r="M978" i="1"/>
  <c r="N977" i="1"/>
  <c r="M977" i="1"/>
  <c r="N976" i="1"/>
  <c r="M976" i="1"/>
  <c r="N975" i="1"/>
  <c r="M975" i="1"/>
  <c r="N974" i="1"/>
  <c r="M974" i="1"/>
  <c r="N973" i="1"/>
  <c r="M973" i="1"/>
  <c r="N972" i="1"/>
  <c r="M972" i="1"/>
  <c r="N971" i="1"/>
  <c r="M971" i="1"/>
  <c r="N970" i="1"/>
  <c r="M970" i="1"/>
  <c r="N969" i="1"/>
  <c r="M969" i="1"/>
  <c r="N968" i="1"/>
  <c r="M968" i="1"/>
  <c r="N967" i="1"/>
  <c r="M967" i="1"/>
  <c r="N966" i="1"/>
  <c r="M966" i="1"/>
  <c r="N965" i="1"/>
  <c r="M965" i="1"/>
  <c r="N964" i="1"/>
  <c r="M964" i="1"/>
  <c r="N963" i="1"/>
  <c r="M963" i="1"/>
  <c r="N962" i="1"/>
  <c r="M962" i="1"/>
  <c r="N961" i="1"/>
  <c r="M961" i="1"/>
  <c r="N960" i="1"/>
  <c r="M960" i="1"/>
  <c r="N959" i="1"/>
  <c r="M959" i="1"/>
  <c r="N958" i="1"/>
  <c r="M958" i="1"/>
  <c r="N957" i="1"/>
  <c r="M957" i="1"/>
  <c r="N956" i="1"/>
  <c r="M956" i="1"/>
  <c r="N955" i="1"/>
  <c r="M955" i="1"/>
  <c r="N954" i="1"/>
  <c r="M954" i="1"/>
  <c r="N953" i="1"/>
  <c r="M953" i="1"/>
  <c r="N952" i="1"/>
  <c r="M952" i="1"/>
  <c r="N951" i="1"/>
  <c r="M951" i="1"/>
  <c r="N950" i="1"/>
  <c r="M950" i="1"/>
  <c r="N949" i="1"/>
  <c r="M949" i="1"/>
  <c r="N948" i="1"/>
  <c r="M948" i="1"/>
  <c r="N947" i="1"/>
  <c r="M947" i="1"/>
  <c r="N946" i="1"/>
  <c r="M946" i="1"/>
  <c r="N945" i="1"/>
  <c r="M945" i="1"/>
  <c r="N944" i="1"/>
  <c r="M944" i="1"/>
  <c r="N943" i="1"/>
  <c r="M943" i="1"/>
  <c r="N942" i="1"/>
  <c r="M942" i="1"/>
  <c r="N941" i="1"/>
  <c r="M941" i="1"/>
  <c r="N940" i="1"/>
  <c r="M940" i="1"/>
  <c r="N939" i="1"/>
  <c r="M939" i="1"/>
  <c r="N938" i="1"/>
  <c r="M938" i="1"/>
  <c r="N937" i="1"/>
  <c r="M937" i="1"/>
  <c r="N936" i="1"/>
  <c r="M936" i="1"/>
  <c r="N935" i="1"/>
  <c r="M935" i="1"/>
  <c r="N934" i="1"/>
  <c r="M934" i="1"/>
  <c r="N933" i="1"/>
  <c r="M933" i="1"/>
  <c r="N932" i="1"/>
  <c r="M932" i="1"/>
  <c r="N931" i="1"/>
  <c r="M931" i="1"/>
  <c r="N930" i="1"/>
  <c r="M930" i="1"/>
  <c r="N929" i="1"/>
  <c r="M929" i="1"/>
  <c r="N928" i="1"/>
  <c r="M928" i="1"/>
  <c r="N927" i="1"/>
  <c r="M927" i="1"/>
  <c r="N926" i="1"/>
  <c r="M926" i="1"/>
  <c r="N925" i="1"/>
  <c r="M925" i="1"/>
  <c r="N924" i="1"/>
  <c r="M924" i="1"/>
  <c r="N923" i="1"/>
  <c r="M923" i="1"/>
  <c r="N922" i="1"/>
  <c r="M922" i="1"/>
  <c r="N921" i="1"/>
  <c r="M921" i="1"/>
  <c r="N920" i="1"/>
  <c r="M920" i="1"/>
  <c r="N919" i="1"/>
  <c r="M919" i="1"/>
  <c r="N918" i="1"/>
  <c r="M918" i="1"/>
  <c r="N917" i="1"/>
  <c r="M917" i="1"/>
  <c r="N916" i="1"/>
  <c r="M916" i="1"/>
  <c r="N915" i="1"/>
  <c r="M915" i="1"/>
  <c r="N914" i="1"/>
  <c r="M914" i="1"/>
  <c r="N913" i="1"/>
  <c r="M913" i="1"/>
  <c r="N912" i="1"/>
  <c r="M912" i="1"/>
  <c r="N911" i="1"/>
  <c r="M911" i="1"/>
  <c r="N910" i="1"/>
  <c r="M910" i="1"/>
  <c r="N909" i="1"/>
  <c r="M909" i="1"/>
  <c r="N908" i="1"/>
  <c r="M908" i="1"/>
  <c r="N907" i="1"/>
  <c r="M907" i="1"/>
  <c r="N906" i="1"/>
  <c r="M906" i="1"/>
  <c r="N905" i="1"/>
  <c r="M905" i="1"/>
  <c r="N904" i="1"/>
  <c r="M904" i="1"/>
  <c r="N903" i="1"/>
  <c r="M903" i="1"/>
  <c r="N902" i="1"/>
  <c r="M902" i="1"/>
  <c r="N901" i="1"/>
  <c r="M901" i="1"/>
  <c r="N900" i="1"/>
  <c r="M900" i="1"/>
  <c r="N899" i="1"/>
  <c r="M899" i="1"/>
  <c r="N898" i="1"/>
  <c r="M898" i="1"/>
  <c r="N897" i="1"/>
  <c r="M897" i="1"/>
  <c r="N896" i="1"/>
  <c r="M896" i="1"/>
  <c r="N895" i="1"/>
  <c r="M895" i="1"/>
  <c r="N894" i="1"/>
  <c r="M894" i="1"/>
  <c r="N893" i="1"/>
  <c r="M893" i="1"/>
  <c r="N892" i="1"/>
  <c r="M892" i="1"/>
  <c r="N891" i="1"/>
  <c r="M891" i="1"/>
  <c r="N890" i="1"/>
  <c r="M890" i="1"/>
  <c r="N889" i="1"/>
  <c r="M889" i="1"/>
  <c r="N888" i="1"/>
  <c r="M888" i="1"/>
  <c r="N887" i="1"/>
  <c r="M887" i="1"/>
  <c r="N886" i="1"/>
  <c r="M886" i="1"/>
  <c r="N885" i="1"/>
  <c r="M885" i="1"/>
  <c r="N884" i="1"/>
  <c r="M884" i="1"/>
  <c r="N883" i="1"/>
  <c r="M883" i="1"/>
  <c r="N882" i="1"/>
  <c r="M882" i="1"/>
  <c r="N881" i="1"/>
  <c r="M881" i="1"/>
  <c r="N880" i="1"/>
  <c r="M880" i="1"/>
  <c r="N879" i="1"/>
  <c r="M879" i="1"/>
  <c r="N878" i="1"/>
  <c r="M878" i="1"/>
  <c r="N877" i="1"/>
  <c r="M877" i="1"/>
  <c r="N876" i="1"/>
  <c r="M876" i="1"/>
  <c r="N875" i="1"/>
  <c r="M875" i="1"/>
  <c r="N874" i="1"/>
  <c r="M874" i="1"/>
  <c r="N873" i="1"/>
  <c r="M873" i="1"/>
  <c r="N872" i="1"/>
  <c r="M872" i="1"/>
  <c r="N871" i="1"/>
  <c r="M871" i="1"/>
  <c r="N870" i="1"/>
  <c r="M870" i="1"/>
  <c r="N869" i="1"/>
  <c r="M869" i="1"/>
  <c r="N868" i="1"/>
  <c r="M868" i="1"/>
  <c r="N867" i="1"/>
  <c r="M867" i="1"/>
  <c r="N866" i="1"/>
  <c r="M866" i="1"/>
  <c r="N865" i="1"/>
  <c r="M865" i="1"/>
  <c r="N864" i="1"/>
  <c r="M864" i="1"/>
  <c r="N863" i="1"/>
  <c r="M863" i="1"/>
  <c r="N862" i="1"/>
  <c r="M862" i="1"/>
  <c r="N861" i="1"/>
  <c r="M861" i="1"/>
  <c r="N860" i="1"/>
  <c r="M860" i="1"/>
  <c r="N859" i="1"/>
  <c r="M859" i="1"/>
  <c r="N858" i="1"/>
  <c r="M858" i="1"/>
  <c r="N857" i="1"/>
  <c r="M857" i="1"/>
  <c r="N856" i="1"/>
  <c r="M856" i="1"/>
  <c r="N855" i="1"/>
  <c r="M855" i="1"/>
  <c r="N854" i="1"/>
  <c r="M854" i="1"/>
  <c r="N853" i="1"/>
  <c r="M853" i="1"/>
  <c r="N852" i="1"/>
  <c r="M852" i="1"/>
  <c r="N851" i="1"/>
  <c r="M851" i="1"/>
  <c r="N850" i="1"/>
  <c r="M850" i="1"/>
  <c r="N849" i="1"/>
  <c r="M849" i="1"/>
  <c r="N848" i="1"/>
  <c r="M848" i="1"/>
  <c r="N847" i="1"/>
  <c r="M847" i="1"/>
  <c r="N846" i="1"/>
  <c r="M846" i="1"/>
  <c r="N845" i="1"/>
  <c r="M845" i="1"/>
  <c r="N844" i="1"/>
  <c r="M844" i="1"/>
  <c r="N843" i="1"/>
  <c r="M843" i="1"/>
  <c r="N842" i="1"/>
  <c r="M842" i="1"/>
  <c r="N841" i="1"/>
  <c r="M841" i="1"/>
  <c r="N840" i="1"/>
  <c r="M840" i="1"/>
  <c r="N839" i="1"/>
  <c r="M839" i="1"/>
  <c r="N838" i="1"/>
  <c r="M838" i="1"/>
  <c r="N837" i="1"/>
  <c r="M837" i="1"/>
  <c r="N836" i="1"/>
  <c r="M836" i="1"/>
  <c r="N835" i="1"/>
  <c r="M835" i="1"/>
  <c r="N834" i="1"/>
  <c r="M834" i="1"/>
  <c r="N833" i="1"/>
  <c r="M833" i="1"/>
  <c r="N832" i="1"/>
  <c r="M832" i="1"/>
  <c r="N831" i="1"/>
  <c r="M831" i="1"/>
  <c r="N830" i="1"/>
  <c r="M830" i="1"/>
  <c r="N829" i="1"/>
  <c r="M829" i="1"/>
  <c r="N828" i="1"/>
  <c r="M828" i="1"/>
  <c r="N827" i="1"/>
  <c r="M827" i="1"/>
  <c r="N826" i="1"/>
  <c r="M826" i="1"/>
  <c r="N825" i="1"/>
  <c r="M825" i="1"/>
  <c r="N824" i="1"/>
  <c r="M824" i="1"/>
  <c r="N823" i="1"/>
  <c r="M823" i="1"/>
  <c r="N822" i="1"/>
  <c r="M822" i="1"/>
  <c r="N821" i="1"/>
  <c r="M821" i="1"/>
  <c r="N820" i="1"/>
  <c r="M820" i="1"/>
  <c r="N819" i="1"/>
  <c r="M819" i="1"/>
  <c r="N818" i="1"/>
  <c r="M818" i="1"/>
  <c r="N817" i="1"/>
  <c r="M817" i="1"/>
  <c r="N816" i="1"/>
  <c r="M816" i="1"/>
  <c r="N815" i="1"/>
  <c r="M815" i="1"/>
  <c r="N814" i="1"/>
  <c r="M814" i="1"/>
  <c r="N813" i="1"/>
  <c r="M813" i="1"/>
  <c r="N812" i="1"/>
  <c r="M812" i="1"/>
  <c r="N811" i="1"/>
  <c r="M811" i="1"/>
  <c r="N810" i="1"/>
  <c r="M810" i="1"/>
  <c r="N809" i="1"/>
  <c r="M809" i="1"/>
  <c r="N808" i="1"/>
  <c r="M808" i="1"/>
  <c r="N807" i="1"/>
  <c r="M807" i="1"/>
  <c r="N806" i="1"/>
  <c r="M806" i="1"/>
  <c r="N805" i="1"/>
  <c r="M805" i="1"/>
  <c r="N804" i="1"/>
  <c r="M804" i="1"/>
  <c r="N803" i="1"/>
  <c r="M803" i="1"/>
  <c r="N802" i="1"/>
  <c r="M802" i="1"/>
  <c r="N801" i="1"/>
  <c r="M801" i="1"/>
  <c r="N800" i="1"/>
  <c r="M800" i="1"/>
  <c r="N799" i="1"/>
  <c r="M799" i="1"/>
  <c r="N798" i="1"/>
  <c r="M798" i="1"/>
  <c r="N797" i="1"/>
  <c r="M797" i="1"/>
  <c r="N796" i="1"/>
  <c r="M796" i="1"/>
  <c r="N795" i="1"/>
  <c r="M795" i="1"/>
  <c r="N794" i="1"/>
  <c r="M794" i="1"/>
  <c r="N793" i="1"/>
  <c r="M793" i="1"/>
  <c r="N792" i="1"/>
  <c r="M792" i="1"/>
  <c r="N791" i="1"/>
  <c r="M791" i="1"/>
  <c r="N790" i="1"/>
  <c r="M790" i="1"/>
  <c r="N789" i="1"/>
  <c r="M789" i="1"/>
  <c r="N788" i="1"/>
  <c r="M788" i="1"/>
  <c r="N787" i="1"/>
  <c r="M787" i="1"/>
  <c r="N786" i="1"/>
  <c r="M786" i="1"/>
  <c r="N785" i="1"/>
  <c r="M785" i="1"/>
  <c r="N784" i="1"/>
  <c r="M784" i="1"/>
  <c r="N783" i="1"/>
  <c r="M783" i="1"/>
  <c r="N782" i="1"/>
  <c r="M782" i="1"/>
  <c r="N781" i="1"/>
  <c r="M781" i="1"/>
  <c r="N780" i="1"/>
  <c r="M780" i="1"/>
  <c r="N779" i="1"/>
  <c r="M779" i="1"/>
  <c r="N778" i="1"/>
  <c r="M778" i="1"/>
  <c r="N777" i="1"/>
  <c r="M777" i="1"/>
  <c r="N776" i="1"/>
  <c r="M776" i="1"/>
  <c r="N775" i="1"/>
  <c r="M775" i="1"/>
  <c r="N774" i="1"/>
  <c r="M774" i="1"/>
  <c r="N773" i="1"/>
  <c r="M773" i="1"/>
  <c r="N772" i="1"/>
  <c r="M772" i="1"/>
  <c r="N771" i="1"/>
  <c r="M771" i="1"/>
  <c r="N770" i="1"/>
  <c r="M770" i="1"/>
  <c r="N769" i="1"/>
  <c r="M769" i="1"/>
  <c r="N768" i="1"/>
  <c r="M768" i="1"/>
  <c r="N767" i="1"/>
  <c r="M767" i="1"/>
  <c r="N766" i="1"/>
  <c r="M766" i="1"/>
  <c r="N765" i="1"/>
  <c r="M765" i="1"/>
  <c r="N764" i="1"/>
  <c r="M764" i="1"/>
  <c r="N763" i="1"/>
  <c r="M763" i="1"/>
  <c r="N762" i="1"/>
  <c r="M762" i="1"/>
  <c r="N761" i="1"/>
  <c r="M761" i="1"/>
  <c r="N760" i="1"/>
  <c r="M760" i="1"/>
  <c r="N759" i="1"/>
  <c r="M759" i="1"/>
  <c r="N758" i="1"/>
  <c r="M758" i="1"/>
  <c r="N757" i="1"/>
  <c r="M757" i="1"/>
  <c r="N756" i="1"/>
  <c r="M756" i="1"/>
  <c r="N755" i="1"/>
  <c r="M755" i="1"/>
  <c r="N754" i="1"/>
  <c r="M754" i="1"/>
  <c r="N753" i="1"/>
  <c r="M753" i="1"/>
  <c r="N752" i="1"/>
  <c r="M752" i="1"/>
  <c r="N751" i="1"/>
  <c r="M751" i="1"/>
  <c r="N750" i="1"/>
  <c r="M750" i="1"/>
  <c r="N749" i="1"/>
  <c r="M749" i="1"/>
  <c r="N748" i="1"/>
  <c r="M748" i="1"/>
  <c r="N747" i="1"/>
  <c r="M747" i="1"/>
  <c r="N746" i="1"/>
  <c r="M746" i="1"/>
  <c r="N745" i="1"/>
  <c r="M745" i="1"/>
  <c r="N744" i="1"/>
  <c r="M744" i="1"/>
  <c r="N743" i="1"/>
  <c r="M743" i="1"/>
  <c r="N742" i="1"/>
  <c r="M742" i="1"/>
  <c r="N741" i="1"/>
  <c r="M741" i="1"/>
  <c r="N740" i="1"/>
  <c r="M740" i="1"/>
  <c r="N739" i="1"/>
  <c r="M739" i="1"/>
  <c r="N738" i="1"/>
  <c r="M738" i="1"/>
  <c r="N737" i="1"/>
  <c r="M737" i="1"/>
  <c r="N736" i="1"/>
  <c r="M736" i="1"/>
  <c r="N735" i="1"/>
  <c r="M735" i="1"/>
  <c r="N734" i="1"/>
  <c r="M734" i="1"/>
  <c r="N733" i="1"/>
  <c r="M733" i="1"/>
  <c r="N732" i="1"/>
  <c r="M732" i="1"/>
  <c r="N731" i="1"/>
  <c r="M731" i="1"/>
  <c r="N730" i="1"/>
  <c r="M730" i="1"/>
  <c r="N729" i="1"/>
  <c r="M729" i="1"/>
  <c r="N728" i="1"/>
  <c r="M728" i="1"/>
  <c r="N727" i="1"/>
  <c r="M727" i="1"/>
  <c r="N726" i="1"/>
  <c r="M726" i="1"/>
  <c r="N725" i="1"/>
  <c r="M725" i="1"/>
  <c r="N724" i="1"/>
  <c r="M724" i="1"/>
  <c r="N723" i="1"/>
  <c r="M723" i="1"/>
  <c r="N722" i="1"/>
  <c r="M722" i="1"/>
  <c r="N721" i="1"/>
  <c r="M721" i="1"/>
  <c r="N720" i="1"/>
  <c r="M720" i="1"/>
  <c r="N719" i="1"/>
  <c r="M719" i="1"/>
  <c r="N718" i="1"/>
  <c r="M718" i="1"/>
  <c r="N717" i="1"/>
  <c r="M717" i="1"/>
  <c r="N716" i="1"/>
  <c r="M716" i="1"/>
  <c r="N715" i="1"/>
  <c r="M715" i="1"/>
  <c r="N714" i="1"/>
  <c r="M714" i="1"/>
  <c r="N713" i="1"/>
  <c r="M713" i="1"/>
  <c r="N712" i="1"/>
  <c r="M712" i="1"/>
  <c r="N711" i="1"/>
  <c r="M711" i="1"/>
  <c r="N710" i="1"/>
  <c r="M710" i="1"/>
  <c r="N709" i="1"/>
  <c r="M709" i="1"/>
  <c r="N708" i="1"/>
  <c r="M708" i="1"/>
  <c r="N707" i="1"/>
  <c r="M707" i="1"/>
  <c r="N706" i="1"/>
  <c r="M706" i="1"/>
  <c r="N705" i="1"/>
  <c r="M705" i="1"/>
  <c r="N704" i="1"/>
  <c r="M704" i="1"/>
  <c r="N703" i="1"/>
  <c r="M703" i="1"/>
  <c r="N702" i="1"/>
  <c r="M702" i="1"/>
  <c r="N701" i="1"/>
  <c r="M701" i="1"/>
  <c r="N700" i="1"/>
  <c r="M700" i="1"/>
  <c r="N699" i="1"/>
  <c r="M699" i="1"/>
  <c r="N698" i="1"/>
  <c r="M698" i="1"/>
  <c r="N697" i="1"/>
  <c r="M697" i="1"/>
  <c r="N696" i="1"/>
  <c r="M696" i="1"/>
  <c r="N695" i="1"/>
  <c r="M695" i="1"/>
  <c r="N694" i="1"/>
  <c r="M694" i="1"/>
  <c r="N693" i="1"/>
  <c r="M693" i="1"/>
  <c r="N692" i="1"/>
  <c r="M692" i="1"/>
  <c r="N691" i="1"/>
  <c r="M691" i="1"/>
  <c r="N690" i="1"/>
  <c r="M690" i="1"/>
  <c r="N689" i="1"/>
  <c r="M689" i="1"/>
  <c r="N688" i="1"/>
  <c r="M688" i="1"/>
  <c r="N687" i="1"/>
  <c r="M687" i="1"/>
  <c r="N686" i="1"/>
  <c r="M686" i="1"/>
  <c r="N685" i="1"/>
  <c r="M685" i="1"/>
  <c r="N684" i="1"/>
  <c r="M684" i="1"/>
  <c r="N683" i="1"/>
  <c r="M683" i="1"/>
  <c r="N682" i="1"/>
  <c r="M682" i="1"/>
  <c r="N681" i="1"/>
  <c r="M681" i="1"/>
  <c r="N680" i="1"/>
  <c r="M680" i="1"/>
  <c r="N679" i="1"/>
  <c r="M679" i="1"/>
  <c r="N678" i="1"/>
  <c r="M678" i="1"/>
  <c r="N677" i="1"/>
  <c r="M677" i="1"/>
  <c r="N676" i="1"/>
  <c r="M676" i="1"/>
  <c r="N675" i="1"/>
  <c r="M675" i="1"/>
  <c r="N674" i="1"/>
  <c r="M674" i="1"/>
  <c r="N673" i="1"/>
  <c r="M673" i="1"/>
  <c r="N672" i="1"/>
  <c r="M672" i="1"/>
  <c r="N671" i="1"/>
  <c r="M671" i="1"/>
  <c r="N670" i="1"/>
  <c r="M670" i="1"/>
  <c r="N669" i="1"/>
  <c r="M669" i="1"/>
  <c r="N668" i="1"/>
  <c r="M668" i="1"/>
  <c r="N667" i="1"/>
  <c r="M667" i="1"/>
  <c r="N666" i="1"/>
  <c r="M666" i="1"/>
  <c r="N665" i="1"/>
  <c r="M665" i="1"/>
  <c r="N664" i="1"/>
  <c r="M664" i="1"/>
  <c r="N663" i="1"/>
  <c r="M663" i="1"/>
  <c r="N662" i="1"/>
  <c r="M662" i="1"/>
  <c r="N661" i="1"/>
  <c r="M661" i="1"/>
  <c r="N660" i="1"/>
  <c r="M660" i="1"/>
  <c r="N659" i="1"/>
  <c r="M659" i="1"/>
  <c r="N658" i="1"/>
  <c r="M658" i="1"/>
  <c r="N657" i="1"/>
  <c r="M657" i="1"/>
  <c r="N656" i="1"/>
  <c r="M656" i="1"/>
  <c r="N655" i="1"/>
  <c r="M655" i="1"/>
  <c r="N654" i="1"/>
  <c r="M654" i="1"/>
  <c r="N653" i="1"/>
  <c r="M653" i="1"/>
  <c r="N652" i="1"/>
  <c r="M652" i="1"/>
  <c r="N651" i="1"/>
  <c r="M651" i="1"/>
  <c r="N650" i="1"/>
  <c r="M650" i="1"/>
  <c r="N649" i="1"/>
  <c r="M649" i="1"/>
  <c r="N648" i="1"/>
  <c r="M648" i="1"/>
  <c r="N647" i="1"/>
  <c r="M647" i="1"/>
  <c r="N646" i="1"/>
  <c r="M646" i="1"/>
  <c r="N645" i="1"/>
  <c r="M645" i="1"/>
  <c r="N644" i="1"/>
  <c r="M644" i="1"/>
  <c r="N643" i="1"/>
  <c r="M643" i="1"/>
  <c r="N642" i="1"/>
  <c r="M642" i="1"/>
  <c r="N641" i="1"/>
  <c r="M641" i="1"/>
  <c r="N640" i="1"/>
  <c r="M640" i="1"/>
  <c r="N639" i="1"/>
  <c r="M639" i="1"/>
  <c r="N638" i="1"/>
  <c r="M638" i="1"/>
  <c r="N637" i="1"/>
  <c r="M637" i="1"/>
  <c r="N636" i="1"/>
  <c r="M636" i="1"/>
  <c r="N635" i="1"/>
  <c r="M635" i="1"/>
  <c r="N634" i="1"/>
  <c r="M634" i="1"/>
  <c r="N633" i="1"/>
  <c r="M633" i="1"/>
  <c r="N632" i="1"/>
  <c r="M632" i="1"/>
  <c r="N631" i="1"/>
  <c r="M631" i="1"/>
  <c r="N630" i="1"/>
  <c r="M630" i="1"/>
  <c r="N629" i="1"/>
  <c r="M629" i="1"/>
  <c r="N628" i="1"/>
  <c r="M628" i="1"/>
  <c r="N627" i="1"/>
  <c r="M627" i="1"/>
  <c r="N626" i="1"/>
  <c r="M626" i="1"/>
  <c r="N625" i="1"/>
  <c r="M625" i="1"/>
  <c r="N624" i="1"/>
  <c r="M624" i="1"/>
  <c r="N623" i="1"/>
  <c r="M623" i="1"/>
  <c r="N622" i="1"/>
  <c r="M622" i="1"/>
  <c r="N621" i="1"/>
  <c r="M621" i="1"/>
  <c r="N620" i="1"/>
  <c r="M620" i="1"/>
  <c r="N619" i="1"/>
  <c r="M619" i="1"/>
  <c r="N618" i="1"/>
  <c r="M618" i="1"/>
  <c r="N617" i="1"/>
  <c r="M617" i="1"/>
  <c r="N616" i="1"/>
  <c r="M616" i="1"/>
  <c r="N615" i="1"/>
  <c r="M615" i="1"/>
  <c r="N614" i="1"/>
  <c r="M614" i="1"/>
  <c r="N613" i="1"/>
  <c r="M613" i="1"/>
  <c r="N612" i="1"/>
  <c r="M612" i="1"/>
  <c r="N611" i="1"/>
  <c r="M611" i="1"/>
  <c r="N610" i="1"/>
  <c r="M610" i="1"/>
  <c r="N609" i="1"/>
  <c r="M609" i="1"/>
  <c r="N608" i="1"/>
  <c r="M608" i="1"/>
  <c r="N607" i="1"/>
  <c r="M607" i="1"/>
  <c r="N606" i="1"/>
  <c r="M606" i="1"/>
  <c r="N605" i="1"/>
  <c r="M605" i="1"/>
  <c r="N604" i="1"/>
  <c r="M604" i="1"/>
  <c r="N603" i="1"/>
  <c r="M603" i="1"/>
  <c r="N602" i="1"/>
  <c r="M602" i="1"/>
  <c r="N601" i="1"/>
  <c r="M601" i="1"/>
  <c r="N600" i="1"/>
  <c r="M600" i="1"/>
  <c r="N599" i="1"/>
  <c r="M599" i="1"/>
  <c r="N598" i="1"/>
  <c r="M598" i="1"/>
  <c r="N597" i="1"/>
  <c r="M597" i="1"/>
  <c r="N596" i="1"/>
  <c r="M596" i="1"/>
  <c r="N595" i="1"/>
  <c r="M595" i="1"/>
  <c r="N594" i="1"/>
  <c r="M594" i="1"/>
  <c r="N593" i="1"/>
  <c r="M593" i="1"/>
  <c r="N592" i="1"/>
  <c r="M592" i="1"/>
  <c r="N591" i="1"/>
  <c r="M591" i="1"/>
  <c r="N590" i="1"/>
  <c r="M590" i="1"/>
  <c r="N589" i="1"/>
  <c r="M589" i="1"/>
  <c r="N588" i="1"/>
  <c r="M588" i="1"/>
  <c r="N587" i="1"/>
  <c r="M587" i="1"/>
  <c r="N586" i="1"/>
  <c r="M586" i="1"/>
  <c r="N585" i="1"/>
  <c r="M585" i="1"/>
  <c r="N584" i="1"/>
  <c r="M584" i="1"/>
  <c r="N583" i="1"/>
  <c r="M583" i="1"/>
  <c r="N582" i="1"/>
  <c r="M582" i="1"/>
  <c r="N581" i="1"/>
  <c r="M581" i="1"/>
  <c r="N580" i="1"/>
  <c r="M580" i="1"/>
  <c r="N579" i="1"/>
  <c r="M579" i="1"/>
  <c r="N578" i="1"/>
  <c r="M578" i="1"/>
  <c r="N577" i="1"/>
  <c r="M577" i="1"/>
  <c r="N576" i="1"/>
  <c r="M576" i="1"/>
  <c r="N575" i="1"/>
  <c r="M575" i="1"/>
  <c r="N574" i="1"/>
  <c r="M574" i="1"/>
  <c r="N573" i="1"/>
  <c r="M573" i="1"/>
  <c r="N572" i="1"/>
  <c r="M572" i="1"/>
  <c r="N571" i="1"/>
  <c r="M571" i="1"/>
  <c r="N570" i="1"/>
  <c r="M570" i="1"/>
  <c r="N569" i="1"/>
  <c r="M569" i="1"/>
  <c r="N568" i="1"/>
  <c r="M568" i="1"/>
  <c r="N567" i="1"/>
  <c r="M567" i="1"/>
  <c r="N566" i="1"/>
  <c r="M566" i="1"/>
  <c r="N565" i="1"/>
  <c r="M565" i="1"/>
  <c r="N564" i="1"/>
  <c r="M564" i="1"/>
  <c r="N563" i="1"/>
  <c r="M563" i="1"/>
  <c r="N562" i="1"/>
  <c r="M562" i="1"/>
  <c r="N561" i="1"/>
  <c r="M561" i="1"/>
  <c r="N560" i="1"/>
  <c r="M560" i="1"/>
  <c r="N559" i="1"/>
  <c r="M559" i="1"/>
  <c r="N558" i="1"/>
  <c r="M558" i="1"/>
  <c r="N557" i="1"/>
  <c r="M557" i="1"/>
  <c r="N556" i="1"/>
  <c r="M556" i="1"/>
  <c r="N555" i="1"/>
  <c r="M555" i="1"/>
  <c r="N554" i="1"/>
  <c r="M554" i="1"/>
  <c r="N553" i="1"/>
  <c r="M553" i="1"/>
  <c r="N552" i="1"/>
  <c r="M552" i="1"/>
  <c r="N551" i="1"/>
  <c r="M551" i="1"/>
  <c r="N550" i="1"/>
  <c r="M550" i="1"/>
  <c r="N549" i="1"/>
  <c r="M549" i="1"/>
  <c r="N548" i="1"/>
  <c r="M548" i="1"/>
  <c r="N547" i="1"/>
  <c r="M547" i="1"/>
  <c r="N546" i="1"/>
  <c r="M546" i="1"/>
  <c r="N545" i="1"/>
  <c r="M545" i="1"/>
  <c r="N544" i="1"/>
  <c r="M544" i="1"/>
  <c r="N543" i="1"/>
  <c r="M543" i="1"/>
  <c r="N542" i="1"/>
  <c r="M542" i="1"/>
  <c r="N541" i="1"/>
  <c r="M541" i="1"/>
  <c r="N540" i="1"/>
  <c r="M540" i="1"/>
  <c r="N539" i="1"/>
  <c r="M539" i="1"/>
  <c r="N538" i="1"/>
  <c r="M538" i="1"/>
  <c r="N537" i="1"/>
  <c r="M537" i="1"/>
  <c r="N536" i="1"/>
  <c r="M536" i="1"/>
  <c r="N535" i="1"/>
  <c r="M535" i="1"/>
  <c r="N534" i="1"/>
  <c r="M534" i="1"/>
  <c r="N533" i="1"/>
  <c r="M533" i="1"/>
  <c r="N532" i="1"/>
  <c r="M532" i="1"/>
  <c r="N531" i="1"/>
  <c r="M531" i="1"/>
  <c r="N530" i="1"/>
  <c r="M530" i="1"/>
  <c r="N529" i="1"/>
  <c r="M529" i="1"/>
  <c r="N528" i="1"/>
  <c r="M528" i="1"/>
  <c r="N527" i="1"/>
  <c r="M527" i="1"/>
  <c r="N526" i="1"/>
  <c r="M526" i="1"/>
  <c r="N525" i="1"/>
  <c r="M525" i="1"/>
  <c r="N524" i="1"/>
  <c r="M524" i="1"/>
  <c r="N523" i="1"/>
  <c r="M523" i="1"/>
  <c r="N522" i="1"/>
  <c r="M522" i="1"/>
  <c r="N521" i="1"/>
  <c r="M521" i="1"/>
  <c r="N520" i="1"/>
  <c r="M520" i="1"/>
  <c r="N519" i="1"/>
  <c r="M519" i="1"/>
  <c r="N518" i="1"/>
  <c r="M518" i="1"/>
  <c r="N517" i="1"/>
  <c r="M517" i="1"/>
  <c r="N516" i="1"/>
  <c r="M516" i="1"/>
  <c r="N515" i="1"/>
  <c r="M515" i="1"/>
  <c r="N514" i="1"/>
  <c r="M514" i="1"/>
  <c r="N513" i="1"/>
  <c r="M513" i="1"/>
  <c r="N512" i="1"/>
  <c r="M512" i="1"/>
  <c r="N511" i="1"/>
  <c r="M511" i="1"/>
  <c r="N510" i="1"/>
  <c r="M510" i="1"/>
  <c r="N509" i="1"/>
  <c r="M509" i="1"/>
  <c r="N508" i="1"/>
  <c r="M508" i="1"/>
  <c r="N507" i="1"/>
  <c r="M507" i="1"/>
  <c r="N506" i="1"/>
  <c r="M506" i="1"/>
  <c r="N505" i="1"/>
  <c r="M505" i="1"/>
  <c r="N504" i="1"/>
  <c r="M504" i="1"/>
  <c r="N503" i="1"/>
  <c r="M503" i="1"/>
  <c r="N502" i="1"/>
  <c r="M502" i="1"/>
  <c r="N501" i="1"/>
  <c r="M501" i="1"/>
  <c r="N500" i="1"/>
  <c r="M500" i="1"/>
  <c r="N499" i="1"/>
  <c r="M499" i="1"/>
  <c r="N498" i="1"/>
  <c r="M498" i="1"/>
  <c r="N497" i="1"/>
  <c r="M497" i="1"/>
  <c r="N496" i="1"/>
  <c r="M496" i="1"/>
  <c r="N495" i="1"/>
  <c r="M495" i="1"/>
  <c r="N494" i="1"/>
  <c r="M494" i="1"/>
  <c r="N493" i="1"/>
  <c r="M493" i="1"/>
  <c r="N492" i="1"/>
  <c r="M492" i="1"/>
  <c r="N491" i="1"/>
  <c r="M491" i="1"/>
  <c r="N490" i="1"/>
  <c r="M490" i="1"/>
  <c r="N489" i="1"/>
  <c r="M489" i="1"/>
  <c r="N488" i="1"/>
  <c r="M488" i="1"/>
  <c r="N487" i="1"/>
  <c r="M487" i="1"/>
  <c r="N486" i="1"/>
  <c r="M486" i="1"/>
  <c r="N485" i="1"/>
  <c r="M485" i="1"/>
  <c r="N484" i="1"/>
  <c r="M484" i="1"/>
  <c r="N483" i="1"/>
  <c r="M483" i="1"/>
  <c r="N482" i="1"/>
  <c r="M482" i="1"/>
  <c r="N481" i="1"/>
  <c r="M481" i="1"/>
  <c r="N480" i="1"/>
  <c r="M480" i="1"/>
  <c r="N479" i="1"/>
  <c r="M479" i="1"/>
  <c r="N478" i="1"/>
  <c r="M478" i="1"/>
  <c r="N477" i="1"/>
  <c r="M477" i="1"/>
  <c r="N476" i="1"/>
  <c r="M476" i="1"/>
  <c r="N475" i="1"/>
  <c r="M475" i="1"/>
  <c r="N474" i="1"/>
  <c r="M474" i="1"/>
  <c r="N473" i="1"/>
  <c r="M473" i="1"/>
  <c r="N472" i="1"/>
  <c r="M472" i="1"/>
  <c r="N471" i="1"/>
  <c r="M471" i="1"/>
  <c r="N470" i="1"/>
  <c r="M470" i="1"/>
  <c r="N469" i="1"/>
  <c r="M469" i="1"/>
  <c r="N468" i="1"/>
  <c r="M468" i="1"/>
  <c r="N467" i="1"/>
  <c r="M467" i="1"/>
  <c r="N466" i="1"/>
  <c r="M466" i="1"/>
  <c r="N465" i="1"/>
  <c r="M465" i="1"/>
  <c r="N464" i="1"/>
  <c r="M464" i="1"/>
  <c r="N463" i="1"/>
  <c r="M463" i="1"/>
  <c r="N462" i="1"/>
  <c r="M462" i="1"/>
  <c r="N461" i="1"/>
  <c r="M461" i="1"/>
  <c r="N460" i="1"/>
  <c r="M460" i="1"/>
  <c r="N459" i="1"/>
  <c r="M459" i="1"/>
  <c r="N458" i="1"/>
  <c r="M458" i="1"/>
  <c r="N457" i="1"/>
  <c r="M457" i="1"/>
  <c r="N456" i="1"/>
  <c r="M456" i="1"/>
  <c r="N455" i="1"/>
  <c r="M455" i="1"/>
  <c r="N454" i="1"/>
  <c r="M454" i="1"/>
  <c r="N453" i="1"/>
  <c r="M453" i="1"/>
  <c r="N452" i="1"/>
  <c r="M452" i="1"/>
  <c r="N451" i="1"/>
  <c r="M451" i="1"/>
  <c r="N450" i="1"/>
  <c r="M450" i="1"/>
  <c r="N449" i="1"/>
  <c r="M449" i="1"/>
  <c r="N448" i="1"/>
  <c r="M448" i="1"/>
  <c r="N447" i="1"/>
  <c r="M447" i="1"/>
  <c r="N446" i="1"/>
  <c r="M446" i="1"/>
  <c r="N445" i="1"/>
  <c r="M445" i="1"/>
  <c r="N444" i="1"/>
  <c r="M444" i="1"/>
  <c r="N443" i="1"/>
  <c r="M443" i="1"/>
  <c r="N442" i="1"/>
  <c r="M442" i="1"/>
  <c r="N441" i="1"/>
  <c r="M441" i="1"/>
  <c r="N440" i="1"/>
  <c r="M440" i="1"/>
  <c r="N439" i="1"/>
  <c r="M439" i="1"/>
  <c r="N438" i="1"/>
  <c r="M438" i="1"/>
  <c r="N437" i="1"/>
  <c r="M437" i="1"/>
  <c r="N436" i="1"/>
  <c r="M436" i="1"/>
  <c r="N435" i="1"/>
  <c r="M435" i="1"/>
  <c r="N434" i="1"/>
  <c r="M434" i="1"/>
  <c r="N433" i="1"/>
  <c r="M433" i="1"/>
  <c r="N432" i="1"/>
  <c r="M432" i="1"/>
  <c r="N431" i="1"/>
  <c r="M431" i="1"/>
  <c r="N430" i="1"/>
  <c r="M430" i="1"/>
  <c r="N429" i="1"/>
  <c r="M429" i="1"/>
  <c r="N428" i="1"/>
  <c r="M428" i="1"/>
  <c r="N427" i="1"/>
  <c r="M427" i="1"/>
  <c r="N426" i="1"/>
  <c r="M426" i="1"/>
  <c r="N425" i="1"/>
  <c r="M425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8" i="1"/>
  <c r="M418" i="1"/>
  <c r="N417" i="1"/>
  <c r="M417" i="1"/>
  <c r="N416" i="1"/>
  <c r="M416" i="1"/>
  <c r="N415" i="1"/>
  <c r="M415" i="1"/>
  <c r="N414" i="1"/>
  <c r="M414" i="1"/>
  <c r="N413" i="1"/>
  <c r="M413" i="1"/>
  <c r="N412" i="1"/>
  <c r="M412" i="1"/>
  <c r="N411" i="1"/>
  <c r="M411" i="1"/>
  <c r="N410" i="1"/>
  <c r="M410" i="1"/>
  <c r="N409" i="1"/>
  <c r="M409" i="1"/>
  <c r="N408" i="1"/>
  <c r="M408" i="1"/>
  <c r="N407" i="1"/>
  <c r="M407" i="1"/>
  <c r="N406" i="1"/>
  <c r="M406" i="1"/>
  <c r="N405" i="1"/>
  <c r="M405" i="1"/>
  <c r="N404" i="1"/>
  <c r="M404" i="1"/>
  <c r="N403" i="1"/>
  <c r="M403" i="1"/>
  <c r="N402" i="1"/>
  <c r="M402" i="1"/>
  <c r="N401" i="1"/>
  <c r="M401" i="1"/>
  <c r="N400" i="1"/>
  <c r="M400" i="1"/>
  <c r="N399" i="1"/>
  <c r="M399" i="1"/>
  <c r="N398" i="1"/>
  <c r="M398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8" i="1"/>
  <c r="M388" i="1"/>
  <c r="N387" i="1"/>
  <c r="M387" i="1"/>
  <c r="N386" i="1"/>
  <c r="M386" i="1"/>
  <c r="N385" i="1"/>
  <c r="M385" i="1"/>
  <c r="N384" i="1"/>
  <c r="M384" i="1"/>
  <c r="N383" i="1"/>
  <c r="M383" i="1"/>
  <c r="N382" i="1"/>
  <c r="M382" i="1"/>
  <c r="N381" i="1"/>
  <c r="M381" i="1"/>
  <c r="N380" i="1"/>
  <c r="M380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M373" i="1"/>
  <c r="N372" i="1"/>
  <c r="M372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O12" i="1"/>
  <c r="P12" i="1" s="1"/>
  <c r="L1556" i="1"/>
  <c r="O1556" i="1" s="1"/>
  <c r="P1556" i="1" s="1"/>
  <c r="L1555" i="1"/>
  <c r="L1554" i="1"/>
  <c r="O1554" i="1" s="1"/>
  <c r="P1554" i="1" s="1"/>
  <c r="L1553" i="1"/>
  <c r="L1552" i="1"/>
  <c r="O1552" i="1" s="1"/>
  <c r="P1552" i="1" s="1"/>
  <c r="L1551" i="1"/>
  <c r="L1550" i="1"/>
  <c r="O1550" i="1" s="1"/>
  <c r="P1550" i="1" s="1"/>
  <c r="L1549" i="1"/>
  <c r="L1548" i="1"/>
  <c r="L1547" i="1"/>
  <c r="L1546" i="1"/>
  <c r="L1545" i="1"/>
  <c r="O1545" i="1" s="1"/>
  <c r="P1545" i="1" s="1"/>
  <c r="L1544" i="1"/>
  <c r="L1543" i="1"/>
  <c r="O1543" i="1" s="1"/>
  <c r="P1543" i="1" s="1"/>
  <c r="L1542" i="1"/>
  <c r="L1541" i="1"/>
  <c r="O1541" i="1" s="1"/>
  <c r="P1541" i="1" s="1"/>
  <c r="L1540" i="1"/>
  <c r="L1539" i="1"/>
  <c r="O1539" i="1" s="1"/>
  <c r="P1539" i="1" s="1"/>
  <c r="L1538" i="1"/>
  <c r="L1537" i="1"/>
  <c r="O1537" i="1" s="1"/>
  <c r="P1537" i="1" s="1"/>
  <c r="L1536" i="1"/>
  <c r="L1535" i="1"/>
  <c r="O1535" i="1" s="1"/>
  <c r="P1535" i="1" s="1"/>
  <c r="L1534" i="1"/>
  <c r="L1533" i="1"/>
  <c r="O1533" i="1" s="1"/>
  <c r="P1533" i="1" s="1"/>
  <c r="L1532" i="1"/>
  <c r="L1531" i="1"/>
  <c r="O1531" i="1" s="1"/>
  <c r="P1531" i="1" s="1"/>
  <c r="L1530" i="1"/>
  <c r="L1529" i="1"/>
  <c r="O1529" i="1" s="1"/>
  <c r="P1529" i="1" s="1"/>
  <c r="L1528" i="1"/>
  <c r="L1527" i="1"/>
  <c r="O1527" i="1" s="1"/>
  <c r="P1527" i="1" s="1"/>
  <c r="L1526" i="1"/>
  <c r="L1525" i="1"/>
  <c r="O1525" i="1" s="1"/>
  <c r="P1525" i="1" s="1"/>
  <c r="L1524" i="1"/>
  <c r="L1523" i="1"/>
  <c r="O1523" i="1" s="1"/>
  <c r="P1523" i="1" s="1"/>
  <c r="L1522" i="1"/>
  <c r="L1521" i="1"/>
  <c r="O1521" i="1" s="1"/>
  <c r="P1521" i="1" s="1"/>
  <c r="L1520" i="1"/>
  <c r="L1519" i="1"/>
  <c r="L1518" i="1"/>
  <c r="L1517" i="1"/>
  <c r="O1517" i="1" s="1"/>
  <c r="P1517" i="1" s="1"/>
  <c r="L1516" i="1"/>
  <c r="L1515" i="1"/>
  <c r="O1515" i="1" s="1"/>
  <c r="P1515" i="1" s="1"/>
  <c r="L1514" i="1"/>
  <c r="O1514" i="1" s="1"/>
  <c r="P1514" i="1" s="1"/>
  <c r="L1513" i="1"/>
  <c r="L1512" i="1"/>
  <c r="O1512" i="1" s="1"/>
  <c r="P1512" i="1" s="1"/>
  <c r="L1511" i="1"/>
  <c r="L1510" i="1"/>
  <c r="O1510" i="1" s="1"/>
  <c r="P1510" i="1" s="1"/>
  <c r="L1509" i="1"/>
  <c r="L1508" i="1"/>
  <c r="O1508" i="1" s="1"/>
  <c r="P1508" i="1" s="1"/>
  <c r="L1507" i="1"/>
  <c r="L1506" i="1"/>
  <c r="O1506" i="1" s="1"/>
  <c r="P1506" i="1" s="1"/>
  <c r="L1505" i="1"/>
  <c r="L1504" i="1"/>
  <c r="L1503" i="1"/>
  <c r="O1503" i="1" s="1"/>
  <c r="P1503" i="1" s="1"/>
  <c r="L1502" i="1"/>
  <c r="L1501" i="1"/>
  <c r="O1501" i="1" s="1"/>
  <c r="P1501" i="1" s="1"/>
  <c r="L1500" i="1"/>
  <c r="L1499" i="1"/>
  <c r="L1498" i="1"/>
  <c r="L1497" i="1"/>
  <c r="O1497" i="1" s="1"/>
  <c r="P1497" i="1" s="1"/>
  <c r="L1496" i="1"/>
  <c r="L1495" i="1"/>
  <c r="L1494" i="1"/>
  <c r="L1493" i="1"/>
  <c r="L1492" i="1"/>
  <c r="L1491" i="1"/>
  <c r="L1490" i="1"/>
  <c r="L1489" i="1"/>
  <c r="L1488" i="1"/>
  <c r="L1487" i="1"/>
  <c r="O1487" i="1" s="1"/>
  <c r="P1487" i="1" s="1"/>
  <c r="L1486" i="1"/>
  <c r="L1485" i="1"/>
  <c r="O1485" i="1" s="1"/>
  <c r="P1485" i="1" s="1"/>
  <c r="L1484" i="1"/>
  <c r="L1483" i="1"/>
  <c r="O1483" i="1" s="1"/>
  <c r="P1483" i="1" s="1"/>
  <c r="L1482" i="1"/>
  <c r="L1481" i="1"/>
  <c r="O1481" i="1" s="1"/>
  <c r="P1481" i="1" s="1"/>
  <c r="L1480" i="1"/>
  <c r="L1479" i="1"/>
  <c r="L1478" i="1"/>
  <c r="L1477" i="1"/>
  <c r="L1476" i="1"/>
  <c r="L1475" i="1"/>
  <c r="O1475" i="1" s="1"/>
  <c r="P1475" i="1" s="1"/>
  <c r="L1474" i="1"/>
  <c r="L1473" i="1"/>
  <c r="O1473" i="1" s="1"/>
  <c r="P1473" i="1" s="1"/>
  <c r="L1472" i="1"/>
  <c r="L1471" i="1"/>
  <c r="O1471" i="1" s="1"/>
  <c r="P1471" i="1" s="1"/>
  <c r="L1470" i="1"/>
  <c r="L1469" i="1"/>
  <c r="O1469" i="1" s="1"/>
  <c r="P1469" i="1" s="1"/>
  <c r="L1468" i="1"/>
  <c r="L1467" i="1"/>
  <c r="O1467" i="1" s="1"/>
  <c r="P1467" i="1" s="1"/>
  <c r="L1466" i="1"/>
  <c r="L1465" i="1"/>
  <c r="L1464" i="1"/>
  <c r="L1463" i="1"/>
  <c r="L1462" i="1"/>
  <c r="L1461" i="1"/>
  <c r="L1460" i="1"/>
  <c r="L1459" i="1"/>
  <c r="L1458" i="1"/>
  <c r="L1457" i="1"/>
  <c r="O1457" i="1" s="1"/>
  <c r="P1457" i="1" s="1"/>
  <c r="L1456" i="1"/>
  <c r="L1455" i="1"/>
  <c r="O1455" i="1" s="1"/>
  <c r="P1455" i="1" s="1"/>
  <c r="L1454" i="1"/>
  <c r="L1453" i="1"/>
  <c r="O1453" i="1" s="1"/>
  <c r="P1453" i="1" s="1"/>
  <c r="L1452" i="1"/>
  <c r="L1451" i="1"/>
  <c r="O1451" i="1" s="1"/>
  <c r="P1451" i="1" s="1"/>
  <c r="L1450" i="1"/>
  <c r="L1449" i="1"/>
  <c r="L1448" i="1"/>
  <c r="L1447" i="1"/>
  <c r="O1447" i="1" s="1"/>
  <c r="P1447" i="1" s="1"/>
  <c r="L1446" i="1"/>
  <c r="L1445" i="1"/>
  <c r="O1445" i="1" s="1"/>
  <c r="P1445" i="1" s="1"/>
  <c r="L1444" i="1"/>
  <c r="L1443" i="1"/>
  <c r="O1443" i="1" s="1"/>
  <c r="P1443" i="1" s="1"/>
  <c r="L1442" i="1"/>
  <c r="L1441" i="1"/>
  <c r="L1440" i="1"/>
  <c r="L1439" i="1"/>
  <c r="L1438" i="1"/>
  <c r="L1437" i="1"/>
  <c r="O1437" i="1" s="1"/>
  <c r="P1437" i="1" s="1"/>
  <c r="L1436" i="1"/>
  <c r="L1435" i="1"/>
  <c r="O1435" i="1" s="1"/>
  <c r="P1435" i="1" s="1"/>
  <c r="L1434" i="1"/>
  <c r="L1433" i="1"/>
  <c r="O1433" i="1" s="1"/>
  <c r="P1433" i="1" s="1"/>
  <c r="L1432" i="1"/>
  <c r="L1431" i="1"/>
  <c r="O1431" i="1" s="1"/>
  <c r="P1431" i="1" s="1"/>
  <c r="L1430" i="1"/>
  <c r="L1429" i="1"/>
  <c r="L1428" i="1"/>
  <c r="L1427" i="1"/>
  <c r="O1427" i="1" s="1"/>
  <c r="P1427" i="1" s="1"/>
  <c r="L1426" i="1"/>
  <c r="L1425" i="1"/>
  <c r="O1425" i="1" s="1"/>
  <c r="P1425" i="1" s="1"/>
  <c r="L1424" i="1"/>
  <c r="L1423" i="1"/>
  <c r="O1423" i="1" s="1"/>
  <c r="P1423" i="1" s="1"/>
  <c r="L1422" i="1"/>
  <c r="L1421" i="1"/>
  <c r="O1421" i="1" s="1"/>
  <c r="P1421" i="1" s="1"/>
  <c r="L1420" i="1"/>
  <c r="L1419" i="1"/>
  <c r="O1419" i="1" s="1"/>
  <c r="P1419" i="1" s="1"/>
  <c r="L1418" i="1"/>
  <c r="L1417" i="1"/>
  <c r="O1417" i="1" s="1"/>
  <c r="P1417" i="1" s="1"/>
  <c r="L1416" i="1"/>
  <c r="L1415" i="1"/>
  <c r="O1415" i="1" s="1"/>
  <c r="P1415" i="1" s="1"/>
  <c r="L1414" i="1"/>
  <c r="L1413" i="1"/>
  <c r="L1412" i="1"/>
  <c r="L1411" i="1"/>
  <c r="O1411" i="1" s="1"/>
  <c r="P1411" i="1" s="1"/>
  <c r="L1410" i="1"/>
  <c r="L1409" i="1"/>
  <c r="O1409" i="1" s="1"/>
  <c r="P1409" i="1" s="1"/>
  <c r="O1408" i="1"/>
  <c r="P1408" i="1" s="1"/>
  <c r="L1408" i="1"/>
  <c r="L1407" i="1"/>
  <c r="O1407" i="1" s="1"/>
  <c r="P1407" i="1" s="1"/>
  <c r="O1406" i="1"/>
  <c r="P1406" i="1" s="1"/>
  <c r="L1406" i="1"/>
  <c r="L1405" i="1"/>
  <c r="O1405" i="1" s="1"/>
  <c r="P1405" i="1" s="1"/>
  <c r="O1404" i="1"/>
  <c r="P1404" i="1" s="1"/>
  <c r="L1404" i="1"/>
  <c r="L1403" i="1"/>
  <c r="O1403" i="1" s="1"/>
  <c r="P1403" i="1" s="1"/>
  <c r="O1402" i="1"/>
  <c r="P1402" i="1" s="1"/>
  <c r="L1402" i="1"/>
  <c r="L1401" i="1"/>
  <c r="O1401" i="1" s="1"/>
  <c r="P1401" i="1" s="1"/>
  <c r="O1400" i="1"/>
  <c r="P1400" i="1" s="1"/>
  <c r="L1400" i="1"/>
  <c r="L1399" i="1"/>
  <c r="O1399" i="1" s="1"/>
  <c r="P1399" i="1" s="1"/>
  <c r="O1398" i="1"/>
  <c r="P1398" i="1" s="1"/>
  <c r="L1398" i="1"/>
  <c r="L1397" i="1"/>
  <c r="O1397" i="1" s="1"/>
  <c r="P1397" i="1" s="1"/>
  <c r="O1396" i="1"/>
  <c r="P1396" i="1" s="1"/>
  <c r="L1396" i="1"/>
  <c r="L1395" i="1"/>
  <c r="O1395" i="1" s="1"/>
  <c r="P1395" i="1" s="1"/>
  <c r="O1394" i="1"/>
  <c r="P1394" i="1" s="1"/>
  <c r="L1394" i="1"/>
  <c r="L1393" i="1"/>
  <c r="O1393" i="1" s="1"/>
  <c r="P1393" i="1" s="1"/>
  <c r="O1392" i="1"/>
  <c r="P1392" i="1" s="1"/>
  <c r="L1392" i="1"/>
  <c r="L1391" i="1"/>
  <c r="L1390" i="1"/>
  <c r="O1390" i="1" s="1"/>
  <c r="P1390" i="1" s="1"/>
  <c r="L1389" i="1"/>
  <c r="L1388" i="1"/>
  <c r="O1388" i="1" s="1"/>
  <c r="P1388" i="1" s="1"/>
  <c r="L1387" i="1"/>
  <c r="L1386" i="1"/>
  <c r="O1386" i="1" s="1"/>
  <c r="P1386" i="1" s="1"/>
  <c r="L1385" i="1"/>
  <c r="L1384" i="1"/>
  <c r="O1384" i="1" s="1"/>
  <c r="P1384" i="1" s="1"/>
  <c r="L1383" i="1"/>
  <c r="L1382" i="1"/>
  <c r="O1382" i="1" s="1"/>
  <c r="P1382" i="1" s="1"/>
  <c r="L1381" i="1"/>
  <c r="L1380" i="1"/>
  <c r="O1380" i="1" s="1"/>
  <c r="P1380" i="1" s="1"/>
  <c r="L1379" i="1"/>
  <c r="L1378" i="1"/>
  <c r="O1378" i="1" s="1"/>
  <c r="P1378" i="1" s="1"/>
  <c r="L1377" i="1"/>
  <c r="L1376" i="1"/>
  <c r="O1376" i="1" s="1"/>
  <c r="P1376" i="1" s="1"/>
  <c r="L1375" i="1"/>
  <c r="L1374" i="1"/>
  <c r="O1374" i="1" s="1"/>
  <c r="P1374" i="1" s="1"/>
  <c r="L1373" i="1"/>
  <c r="L1372" i="1"/>
  <c r="O1372" i="1" s="1"/>
  <c r="P1372" i="1" s="1"/>
  <c r="L1371" i="1"/>
  <c r="L1370" i="1"/>
  <c r="O1370" i="1" s="1"/>
  <c r="P1370" i="1" s="1"/>
  <c r="L1369" i="1"/>
  <c r="L1368" i="1"/>
  <c r="O1368" i="1" s="1"/>
  <c r="P1368" i="1" s="1"/>
  <c r="L1367" i="1"/>
  <c r="L1366" i="1"/>
  <c r="O1366" i="1" s="1"/>
  <c r="P1366" i="1" s="1"/>
  <c r="L1365" i="1"/>
  <c r="L1364" i="1"/>
  <c r="O1364" i="1" s="1"/>
  <c r="P1364" i="1" s="1"/>
  <c r="L1363" i="1"/>
  <c r="L1362" i="1"/>
  <c r="O1362" i="1" s="1"/>
  <c r="P1362" i="1" s="1"/>
  <c r="L1361" i="1"/>
  <c r="L1360" i="1"/>
  <c r="O1360" i="1" s="1"/>
  <c r="P1360" i="1" s="1"/>
  <c r="L1359" i="1"/>
  <c r="L1358" i="1"/>
  <c r="O1358" i="1" s="1"/>
  <c r="P1358" i="1" s="1"/>
  <c r="L1357" i="1"/>
  <c r="L1356" i="1"/>
  <c r="O1356" i="1" s="1"/>
  <c r="P1356" i="1" s="1"/>
  <c r="L1355" i="1"/>
  <c r="L1354" i="1"/>
  <c r="O1354" i="1" s="1"/>
  <c r="P1354" i="1" s="1"/>
  <c r="L1353" i="1"/>
  <c r="L1352" i="1"/>
  <c r="O1352" i="1" s="1"/>
  <c r="P1352" i="1" s="1"/>
  <c r="L1351" i="1"/>
  <c r="L1350" i="1"/>
  <c r="O1350" i="1" s="1"/>
  <c r="P1350" i="1" s="1"/>
  <c r="L1349" i="1"/>
  <c r="L1348" i="1"/>
  <c r="O1348" i="1" s="1"/>
  <c r="P1348" i="1" s="1"/>
  <c r="L1347" i="1"/>
  <c r="L1346" i="1"/>
  <c r="O1346" i="1" s="1"/>
  <c r="P1346" i="1" s="1"/>
  <c r="L1345" i="1"/>
  <c r="L1344" i="1"/>
  <c r="O1344" i="1" s="1"/>
  <c r="P1344" i="1" s="1"/>
  <c r="L1343" i="1"/>
  <c r="L1342" i="1"/>
  <c r="O1342" i="1" s="1"/>
  <c r="P1342" i="1" s="1"/>
  <c r="L1341" i="1"/>
  <c r="L1340" i="1"/>
  <c r="O1340" i="1" s="1"/>
  <c r="P1340" i="1" s="1"/>
  <c r="L1339" i="1"/>
  <c r="L1338" i="1"/>
  <c r="O1338" i="1" s="1"/>
  <c r="P1338" i="1" s="1"/>
  <c r="L1337" i="1"/>
  <c r="L1336" i="1"/>
  <c r="O1336" i="1" s="1"/>
  <c r="P1336" i="1" s="1"/>
  <c r="L1335" i="1"/>
  <c r="L1334" i="1"/>
  <c r="O1334" i="1" s="1"/>
  <c r="P1334" i="1" s="1"/>
  <c r="L1333" i="1"/>
  <c r="L1332" i="1"/>
  <c r="O1332" i="1" s="1"/>
  <c r="P1332" i="1" s="1"/>
  <c r="L1331" i="1"/>
  <c r="L1330" i="1"/>
  <c r="O1330" i="1" s="1"/>
  <c r="P1330" i="1" s="1"/>
  <c r="L1329" i="1"/>
  <c r="L1328" i="1"/>
  <c r="L1327" i="1"/>
  <c r="L1326" i="1"/>
  <c r="L1325" i="1"/>
  <c r="L1324" i="1"/>
  <c r="L1323" i="1"/>
  <c r="L1322" i="1"/>
  <c r="L1321" i="1"/>
  <c r="L1320" i="1"/>
  <c r="L1319" i="1"/>
  <c r="O1319" i="1" s="1"/>
  <c r="P1319" i="1" s="1"/>
  <c r="L1318" i="1"/>
  <c r="L1317" i="1"/>
  <c r="O1317" i="1" s="1"/>
  <c r="P1317" i="1" s="1"/>
  <c r="L1316" i="1"/>
  <c r="L1315" i="1"/>
  <c r="O1315" i="1" s="1"/>
  <c r="P1315" i="1" s="1"/>
  <c r="L1314" i="1"/>
  <c r="L1313" i="1"/>
  <c r="O1313" i="1" s="1"/>
  <c r="P1313" i="1" s="1"/>
  <c r="L1312" i="1"/>
  <c r="L1311" i="1"/>
  <c r="O1311" i="1" s="1"/>
  <c r="P1311" i="1" s="1"/>
  <c r="L1310" i="1"/>
  <c r="L1309" i="1"/>
  <c r="O1309" i="1" s="1"/>
  <c r="P1309" i="1" s="1"/>
  <c r="L1308" i="1"/>
  <c r="L1307" i="1"/>
  <c r="O1307" i="1" s="1"/>
  <c r="P1307" i="1" s="1"/>
  <c r="L1306" i="1"/>
  <c r="L1305" i="1"/>
  <c r="O1305" i="1" s="1"/>
  <c r="P1305" i="1" s="1"/>
  <c r="O1304" i="1"/>
  <c r="P1304" i="1" s="1"/>
  <c r="L1304" i="1"/>
  <c r="L1303" i="1"/>
  <c r="L1302" i="1"/>
  <c r="O1302" i="1" s="1"/>
  <c r="P1302" i="1" s="1"/>
  <c r="L1301" i="1"/>
  <c r="L1300" i="1"/>
  <c r="O1300" i="1" s="1"/>
  <c r="P1300" i="1" s="1"/>
  <c r="L1299" i="1"/>
  <c r="L1298" i="1"/>
  <c r="O1298" i="1" s="1"/>
  <c r="P1298" i="1" s="1"/>
  <c r="L1297" i="1"/>
  <c r="L1296" i="1"/>
  <c r="O1296" i="1" s="1"/>
  <c r="P1296" i="1" s="1"/>
  <c r="L1295" i="1"/>
  <c r="L1294" i="1"/>
  <c r="O1294" i="1" s="1"/>
  <c r="P1294" i="1" s="1"/>
  <c r="L1293" i="1"/>
  <c r="L1292" i="1"/>
  <c r="O1292" i="1" s="1"/>
  <c r="P1292" i="1" s="1"/>
  <c r="L1291" i="1"/>
  <c r="L1290" i="1"/>
  <c r="O1290" i="1" s="1"/>
  <c r="P1290" i="1" s="1"/>
  <c r="L1289" i="1"/>
  <c r="L1288" i="1"/>
  <c r="O1288" i="1" s="1"/>
  <c r="P1288" i="1" s="1"/>
  <c r="L1287" i="1"/>
  <c r="L1286" i="1"/>
  <c r="O1286" i="1" s="1"/>
  <c r="P1286" i="1" s="1"/>
  <c r="L1285" i="1"/>
  <c r="L1284" i="1"/>
  <c r="L1283" i="1"/>
  <c r="L1282" i="1"/>
  <c r="O1282" i="1" s="1"/>
  <c r="P1282" i="1" s="1"/>
  <c r="L1281" i="1"/>
  <c r="L1280" i="1"/>
  <c r="O1280" i="1" s="1"/>
  <c r="P1280" i="1" s="1"/>
  <c r="L1279" i="1"/>
  <c r="L1278" i="1"/>
  <c r="L1277" i="1"/>
  <c r="L1276" i="1"/>
  <c r="O1276" i="1" s="1"/>
  <c r="P1276" i="1" s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O1255" i="1" s="1"/>
  <c r="P1255" i="1" s="1"/>
  <c r="L1254" i="1"/>
  <c r="L1253" i="1"/>
  <c r="O1253" i="1" s="1"/>
  <c r="P1253" i="1" s="1"/>
  <c r="L1252" i="1"/>
  <c r="L1251" i="1"/>
  <c r="O1251" i="1" s="1"/>
  <c r="P1251" i="1" s="1"/>
  <c r="L1250" i="1"/>
  <c r="L1249" i="1"/>
  <c r="O1249" i="1" s="1"/>
  <c r="P1249" i="1" s="1"/>
  <c r="L1248" i="1"/>
  <c r="L1247" i="1"/>
  <c r="O1247" i="1" s="1"/>
  <c r="P1247" i="1" s="1"/>
  <c r="L1246" i="1"/>
  <c r="L1245" i="1"/>
  <c r="O1245" i="1" s="1"/>
  <c r="P1245" i="1" s="1"/>
  <c r="L1244" i="1"/>
  <c r="L1243" i="1"/>
  <c r="O1243" i="1" s="1"/>
  <c r="P1243" i="1" s="1"/>
  <c r="L1242" i="1"/>
  <c r="L1241" i="1"/>
  <c r="O1241" i="1" s="1"/>
  <c r="P1241" i="1" s="1"/>
  <c r="L1240" i="1"/>
  <c r="L1239" i="1"/>
  <c r="O1239" i="1" s="1"/>
  <c r="P1239" i="1" s="1"/>
  <c r="L1238" i="1"/>
  <c r="L1237" i="1"/>
  <c r="O1237" i="1" s="1"/>
  <c r="P1237" i="1" s="1"/>
  <c r="L1236" i="1"/>
  <c r="L1235" i="1"/>
  <c r="O1235" i="1" s="1"/>
  <c r="P1235" i="1" s="1"/>
  <c r="L1234" i="1"/>
  <c r="L1233" i="1"/>
  <c r="O1233" i="1" s="1"/>
  <c r="P1233" i="1" s="1"/>
  <c r="L1232" i="1"/>
  <c r="L1231" i="1"/>
  <c r="O1231" i="1" s="1"/>
  <c r="P1231" i="1" s="1"/>
  <c r="L1230" i="1"/>
  <c r="L1229" i="1"/>
  <c r="O1229" i="1" s="1"/>
  <c r="P1229" i="1" s="1"/>
  <c r="L1228" i="1"/>
  <c r="L1227" i="1"/>
  <c r="O1227" i="1" s="1"/>
  <c r="P1227" i="1" s="1"/>
  <c r="L1226" i="1"/>
  <c r="L1225" i="1"/>
  <c r="O1225" i="1" s="1"/>
  <c r="P1225" i="1" s="1"/>
  <c r="L1224" i="1"/>
  <c r="L1223" i="1"/>
  <c r="O1223" i="1" s="1"/>
  <c r="P1223" i="1" s="1"/>
  <c r="L1222" i="1"/>
  <c r="L1221" i="1"/>
  <c r="O1221" i="1" s="1"/>
  <c r="P1221" i="1" s="1"/>
  <c r="L1220" i="1"/>
  <c r="L1219" i="1"/>
  <c r="O1219" i="1" s="1"/>
  <c r="P1219" i="1" s="1"/>
  <c r="L1218" i="1"/>
  <c r="L1217" i="1"/>
  <c r="O1217" i="1" s="1"/>
  <c r="P1217" i="1" s="1"/>
  <c r="L1216" i="1"/>
  <c r="L1215" i="1"/>
  <c r="O1215" i="1" s="1"/>
  <c r="P1215" i="1" s="1"/>
  <c r="L1214" i="1"/>
  <c r="L1213" i="1"/>
  <c r="O1213" i="1" s="1"/>
  <c r="P1213" i="1" s="1"/>
  <c r="L1212" i="1"/>
  <c r="L1211" i="1"/>
  <c r="O1211" i="1" s="1"/>
  <c r="P1211" i="1" s="1"/>
  <c r="L1210" i="1"/>
  <c r="L1209" i="1"/>
  <c r="O1209" i="1" s="1"/>
  <c r="P1209" i="1" s="1"/>
  <c r="L1208" i="1"/>
  <c r="L1207" i="1"/>
  <c r="O1207" i="1" s="1"/>
  <c r="P1207" i="1" s="1"/>
  <c r="L1206" i="1"/>
  <c r="L1205" i="1"/>
  <c r="O1205" i="1" s="1"/>
  <c r="P1205" i="1" s="1"/>
  <c r="L1204" i="1"/>
  <c r="L1203" i="1"/>
  <c r="O1203" i="1" s="1"/>
  <c r="P1203" i="1" s="1"/>
  <c r="L1202" i="1"/>
  <c r="L1201" i="1"/>
  <c r="O1201" i="1" s="1"/>
  <c r="P1201" i="1" s="1"/>
  <c r="L1200" i="1"/>
  <c r="L1199" i="1"/>
  <c r="O1199" i="1" s="1"/>
  <c r="P1199" i="1" s="1"/>
  <c r="L1198" i="1"/>
  <c r="L1197" i="1"/>
  <c r="O1197" i="1" s="1"/>
  <c r="P1197" i="1" s="1"/>
  <c r="L1196" i="1"/>
  <c r="L1195" i="1"/>
  <c r="O1195" i="1" s="1"/>
  <c r="P1195" i="1" s="1"/>
  <c r="L1194" i="1"/>
  <c r="L1193" i="1"/>
  <c r="O1193" i="1" s="1"/>
  <c r="P1193" i="1" s="1"/>
  <c r="L1192" i="1"/>
  <c r="L1191" i="1"/>
  <c r="O1191" i="1" s="1"/>
  <c r="P1191" i="1" s="1"/>
  <c r="L1190" i="1"/>
  <c r="L1189" i="1"/>
  <c r="O1189" i="1" s="1"/>
  <c r="P1189" i="1" s="1"/>
  <c r="L1188" i="1"/>
  <c r="L1187" i="1"/>
  <c r="O1187" i="1" s="1"/>
  <c r="P1187" i="1" s="1"/>
  <c r="L1186" i="1"/>
  <c r="L1185" i="1"/>
  <c r="O1185" i="1" s="1"/>
  <c r="P1185" i="1" s="1"/>
  <c r="L1184" i="1"/>
  <c r="L1183" i="1"/>
  <c r="O1183" i="1" s="1"/>
  <c r="P1183" i="1" s="1"/>
  <c r="L1182" i="1"/>
  <c r="L1181" i="1"/>
  <c r="O1181" i="1" s="1"/>
  <c r="P1181" i="1" s="1"/>
  <c r="L1180" i="1"/>
  <c r="L1179" i="1"/>
  <c r="O1179" i="1" s="1"/>
  <c r="P1179" i="1" s="1"/>
  <c r="L1178" i="1"/>
  <c r="L1177" i="1"/>
  <c r="O1177" i="1" s="1"/>
  <c r="P1177" i="1" s="1"/>
  <c r="L1176" i="1"/>
  <c r="L1175" i="1"/>
  <c r="O1175" i="1" s="1"/>
  <c r="P1175" i="1" s="1"/>
  <c r="L1174" i="1"/>
  <c r="L1173" i="1"/>
  <c r="O1173" i="1" s="1"/>
  <c r="P1173" i="1" s="1"/>
  <c r="L1172" i="1"/>
  <c r="L1171" i="1"/>
  <c r="O1171" i="1" s="1"/>
  <c r="P1171" i="1" s="1"/>
  <c r="L1170" i="1"/>
  <c r="L1169" i="1"/>
  <c r="O1169" i="1" s="1"/>
  <c r="P1169" i="1" s="1"/>
  <c r="L1168" i="1"/>
  <c r="L1167" i="1"/>
  <c r="O1167" i="1" s="1"/>
  <c r="P1167" i="1" s="1"/>
  <c r="L1166" i="1"/>
  <c r="L1165" i="1"/>
  <c r="O1165" i="1" s="1"/>
  <c r="P1165" i="1" s="1"/>
  <c r="L1164" i="1"/>
  <c r="L1163" i="1"/>
  <c r="O1163" i="1" s="1"/>
  <c r="P1163" i="1" s="1"/>
  <c r="L1162" i="1"/>
  <c r="L1161" i="1"/>
  <c r="O1161" i="1" s="1"/>
  <c r="P1161" i="1" s="1"/>
  <c r="L1160" i="1"/>
  <c r="L1159" i="1"/>
  <c r="O1159" i="1" s="1"/>
  <c r="P1159" i="1" s="1"/>
  <c r="L1158" i="1"/>
  <c r="L1157" i="1"/>
  <c r="O1157" i="1" s="1"/>
  <c r="P1157" i="1" s="1"/>
  <c r="L1156" i="1"/>
  <c r="L1155" i="1"/>
  <c r="O1155" i="1" s="1"/>
  <c r="P1155" i="1" s="1"/>
  <c r="L1154" i="1"/>
  <c r="L1153" i="1"/>
  <c r="O1153" i="1" s="1"/>
  <c r="P1153" i="1" s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O1136" i="1" s="1"/>
  <c r="P1136" i="1" s="1"/>
  <c r="L1135" i="1"/>
  <c r="L1134" i="1"/>
  <c r="O1134" i="1" s="1"/>
  <c r="P1134" i="1" s="1"/>
  <c r="L1133" i="1"/>
  <c r="L1132" i="1"/>
  <c r="O1132" i="1" s="1"/>
  <c r="P1132" i="1" s="1"/>
  <c r="L1131" i="1"/>
  <c r="L1130" i="1"/>
  <c r="O1130" i="1" s="1"/>
  <c r="P1130" i="1" s="1"/>
  <c r="L1129" i="1"/>
  <c r="L1128" i="1"/>
  <c r="O1128" i="1" s="1"/>
  <c r="P1128" i="1" s="1"/>
  <c r="L1127" i="1"/>
  <c r="L1126" i="1"/>
  <c r="O1126" i="1" s="1"/>
  <c r="P1126" i="1" s="1"/>
  <c r="L1125" i="1"/>
  <c r="L1124" i="1"/>
  <c r="O1124" i="1" s="1"/>
  <c r="P1124" i="1" s="1"/>
  <c r="L1123" i="1"/>
  <c r="L1122" i="1"/>
  <c r="O1122" i="1" s="1"/>
  <c r="P1122" i="1" s="1"/>
  <c r="L1121" i="1"/>
  <c r="L1120" i="1"/>
  <c r="O1120" i="1" s="1"/>
  <c r="P1120" i="1" s="1"/>
  <c r="L1119" i="1"/>
  <c r="L1118" i="1"/>
  <c r="O1118" i="1" s="1"/>
  <c r="P1118" i="1" s="1"/>
  <c r="L1117" i="1"/>
  <c r="L1116" i="1"/>
  <c r="O1116" i="1" s="1"/>
  <c r="P1116" i="1" s="1"/>
  <c r="L1115" i="1"/>
  <c r="L1114" i="1"/>
  <c r="O1114" i="1" s="1"/>
  <c r="P1114" i="1" s="1"/>
  <c r="L1113" i="1"/>
  <c r="L1112" i="1"/>
  <c r="O1112" i="1" s="1"/>
  <c r="P1112" i="1" s="1"/>
  <c r="L1111" i="1"/>
  <c r="L1110" i="1"/>
  <c r="O1110" i="1" s="1"/>
  <c r="P1110" i="1" s="1"/>
  <c r="L1109" i="1"/>
  <c r="L1108" i="1"/>
  <c r="O1108" i="1" s="1"/>
  <c r="P1108" i="1" s="1"/>
  <c r="L1107" i="1"/>
  <c r="L1106" i="1"/>
  <c r="O1106" i="1" s="1"/>
  <c r="P1106" i="1" s="1"/>
  <c r="L1105" i="1"/>
  <c r="L1104" i="1"/>
  <c r="O1104" i="1" s="1"/>
  <c r="P1104" i="1" s="1"/>
  <c r="L1103" i="1"/>
  <c r="L1102" i="1"/>
  <c r="O1102" i="1" s="1"/>
  <c r="P1102" i="1" s="1"/>
  <c r="L1101" i="1"/>
  <c r="L1100" i="1"/>
  <c r="O1100" i="1" s="1"/>
  <c r="P1100" i="1" s="1"/>
  <c r="L1099" i="1"/>
  <c r="L1098" i="1"/>
  <c r="O1098" i="1" s="1"/>
  <c r="P1098" i="1" s="1"/>
  <c r="L1097" i="1"/>
  <c r="L1096" i="1"/>
  <c r="O1096" i="1" s="1"/>
  <c r="P1096" i="1" s="1"/>
  <c r="L1095" i="1"/>
  <c r="L1094" i="1"/>
  <c r="O1094" i="1" s="1"/>
  <c r="P1094" i="1" s="1"/>
  <c r="L1093" i="1"/>
  <c r="L1092" i="1"/>
  <c r="O1092" i="1" s="1"/>
  <c r="P1092" i="1" s="1"/>
  <c r="L1091" i="1"/>
  <c r="L1090" i="1"/>
  <c r="O1090" i="1" s="1"/>
  <c r="P1090" i="1" s="1"/>
  <c r="L1089" i="1"/>
  <c r="L1088" i="1"/>
  <c r="O1088" i="1" s="1"/>
  <c r="P1088" i="1" s="1"/>
  <c r="L1087" i="1"/>
  <c r="L1086" i="1"/>
  <c r="O1086" i="1" s="1"/>
  <c r="P1086" i="1" s="1"/>
  <c r="L1085" i="1"/>
  <c r="L1084" i="1"/>
  <c r="O1084" i="1" s="1"/>
  <c r="P1084" i="1" s="1"/>
  <c r="L1083" i="1"/>
  <c r="L1082" i="1"/>
  <c r="O1082" i="1" s="1"/>
  <c r="P1082" i="1" s="1"/>
  <c r="L1081" i="1"/>
  <c r="L1080" i="1"/>
  <c r="O1080" i="1" s="1"/>
  <c r="P1080" i="1" s="1"/>
  <c r="L1079" i="1"/>
  <c r="L1078" i="1"/>
  <c r="O1078" i="1" s="1"/>
  <c r="P1078" i="1" s="1"/>
  <c r="L1077" i="1"/>
  <c r="L1076" i="1"/>
  <c r="O1076" i="1" s="1"/>
  <c r="P1076" i="1" s="1"/>
  <c r="L1075" i="1"/>
  <c r="L1074" i="1"/>
  <c r="O1074" i="1" s="1"/>
  <c r="P1074" i="1" s="1"/>
  <c r="L1073" i="1"/>
  <c r="L1072" i="1"/>
  <c r="L1071" i="1"/>
  <c r="L1070" i="1"/>
  <c r="L1069" i="1"/>
  <c r="L1068" i="1"/>
  <c r="L1067" i="1"/>
  <c r="L1066" i="1"/>
  <c r="L1065" i="1"/>
  <c r="L1064" i="1"/>
  <c r="O1064" i="1" s="1"/>
  <c r="P1064" i="1" s="1"/>
  <c r="L1063" i="1"/>
  <c r="L1062" i="1"/>
  <c r="O1062" i="1" s="1"/>
  <c r="P1062" i="1" s="1"/>
  <c r="L1061" i="1"/>
  <c r="L1060" i="1"/>
  <c r="O1060" i="1" s="1"/>
  <c r="P1060" i="1" s="1"/>
  <c r="L1059" i="1"/>
  <c r="L1058" i="1"/>
  <c r="O1058" i="1" s="1"/>
  <c r="P1058" i="1" s="1"/>
  <c r="L1057" i="1"/>
  <c r="L1056" i="1"/>
  <c r="O1056" i="1" s="1"/>
  <c r="P1056" i="1" s="1"/>
  <c r="L1055" i="1"/>
  <c r="L1054" i="1"/>
  <c r="O1054" i="1" s="1"/>
  <c r="P1054" i="1" s="1"/>
  <c r="L1053" i="1"/>
  <c r="L1052" i="1"/>
  <c r="O1052" i="1" s="1"/>
  <c r="P1052" i="1" s="1"/>
  <c r="L1051" i="1"/>
  <c r="L1050" i="1"/>
  <c r="O1050" i="1" s="1"/>
  <c r="P1050" i="1" s="1"/>
  <c r="L1049" i="1"/>
  <c r="L1048" i="1"/>
  <c r="O1048" i="1" s="1"/>
  <c r="P1048" i="1" s="1"/>
  <c r="L1047" i="1"/>
  <c r="L1046" i="1"/>
  <c r="O1046" i="1" s="1"/>
  <c r="P1046" i="1" s="1"/>
  <c r="L1045" i="1"/>
  <c r="L1044" i="1"/>
  <c r="O1044" i="1" s="1"/>
  <c r="P1044" i="1" s="1"/>
  <c r="L1043" i="1"/>
  <c r="L1042" i="1"/>
  <c r="O1042" i="1" s="1"/>
  <c r="P1042" i="1" s="1"/>
  <c r="L1041" i="1"/>
  <c r="L1040" i="1"/>
  <c r="O1040" i="1" s="1"/>
  <c r="P1040" i="1" s="1"/>
  <c r="L1039" i="1"/>
  <c r="L1038" i="1"/>
  <c r="O1038" i="1" s="1"/>
  <c r="P1038" i="1" s="1"/>
  <c r="L1037" i="1"/>
  <c r="L1036" i="1"/>
  <c r="O1036" i="1" s="1"/>
  <c r="P1036" i="1" s="1"/>
  <c r="L1035" i="1"/>
  <c r="L1034" i="1"/>
  <c r="O1034" i="1" s="1"/>
  <c r="P1034" i="1" s="1"/>
  <c r="L1033" i="1"/>
  <c r="L1032" i="1"/>
  <c r="O1032" i="1" s="1"/>
  <c r="P1032" i="1" s="1"/>
  <c r="L1031" i="1"/>
  <c r="L1030" i="1"/>
  <c r="O1030" i="1" s="1"/>
  <c r="P1030" i="1" s="1"/>
  <c r="L1029" i="1"/>
  <c r="L1028" i="1"/>
  <c r="O1028" i="1" s="1"/>
  <c r="P1028" i="1" s="1"/>
  <c r="L1027" i="1"/>
  <c r="L1026" i="1"/>
  <c r="O1026" i="1" s="1"/>
  <c r="P1026" i="1" s="1"/>
  <c r="L1025" i="1"/>
  <c r="L1024" i="1"/>
  <c r="O1024" i="1" s="1"/>
  <c r="P1024" i="1" s="1"/>
  <c r="L1023" i="1"/>
  <c r="L1022" i="1"/>
  <c r="O1022" i="1" s="1"/>
  <c r="P1022" i="1" s="1"/>
  <c r="L1021" i="1"/>
  <c r="L1020" i="1"/>
  <c r="O1020" i="1" s="1"/>
  <c r="P1020" i="1" s="1"/>
  <c r="L1019" i="1"/>
  <c r="L1018" i="1"/>
  <c r="O1018" i="1" s="1"/>
  <c r="P1018" i="1" s="1"/>
  <c r="L1017" i="1"/>
  <c r="L1016" i="1"/>
  <c r="O1016" i="1" s="1"/>
  <c r="P1016" i="1" s="1"/>
  <c r="L1015" i="1"/>
  <c r="L1014" i="1"/>
  <c r="O1014" i="1" s="1"/>
  <c r="P1014" i="1" s="1"/>
  <c r="L1013" i="1"/>
  <c r="L1012" i="1"/>
  <c r="O1012" i="1" s="1"/>
  <c r="P1012" i="1" s="1"/>
  <c r="L1011" i="1"/>
  <c r="L1010" i="1"/>
  <c r="O1010" i="1" s="1"/>
  <c r="P1010" i="1" s="1"/>
  <c r="L1009" i="1"/>
  <c r="L1008" i="1"/>
  <c r="O1008" i="1" s="1"/>
  <c r="P1008" i="1" s="1"/>
  <c r="L1007" i="1"/>
  <c r="L1006" i="1"/>
  <c r="O1006" i="1" s="1"/>
  <c r="P1006" i="1" s="1"/>
  <c r="L1005" i="1"/>
  <c r="L1004" i="1"/>
  <c r="O1004" i="1" s="1"/>
  <c r="P1004" i="1" s="1"/>
  <c r="L1003" i="1"/>
  <c r="L1002" i="1"/>
  <c r="O1002" i="1" s="1"/>
  <c r="P1002" i="1" s="1"/>
  <c r="L1001" i="1"/>
  <c r="L1000" i="1"/>
  <c r="O1000" i="1" s="1"/>
  <c r="P1000" i="1" s="1"/>
  <c r="L999" i="1"/>
  <c r="L998" i="1"/>
  <c r="O998" i="1" s="1"/>
  <c r="P998" i="1" s="1"/>
  <c r="L997" i="1"/>
  <c r="L996" i="1"/>
  <c r="O996" i="1" s="1"/>
  <c r="P996" i="1" s="1"/>
  <c r="L995" i="1"/>
  <c r="L994" i="1"/>
  <c r="O994" i="1" s="1"/>
  <c r="P994" i="1" s="1"/>
  <c r="L993" i="1"/>
  <c r="L992" i="1"/>
  <c r="O992" i="1" s="1"/>
  <c r="P992" i="1" s="1"/>
  <c r="L991" i="1"/>
  <c r="L990" i="1"/>
  <c r="O990" i="1" s="1"/>
  <c r="P990" i="1" s="1"/>
  <c r="L989" i="1"/>
  <c r="L988" i="1"/>
  <c r="L987" i="1"/>
  <c r="L986" i="1"/>
  <c r="L985" i="1"/>
  <c r="L984" i="1"/>
  <c r="L983" i="1"/>
  <c r="L982" i="1"/>
  <c r="L981" i="1"/>
  <c r="O981" i="1" s="1"/>
  <c r="P981" i="1" s="1"/>
  <c r="L980" i="1"/>
  <c r="L979" i="1"/>
  <c r="O979" i="1" s="1"/>
  <c r="P979" i="1" s="1"/>
  <c r="L978" i="1"/>
  <c r="L977" i="1"/>
  <c r="O977" i="1" s="1"/>
  <c r="P977" i="1" s="1"/>
  <c r="L976" i="1"/>
  <c r="L975" i="1"/>
  <c r="O975" i="1" s="1"/>
  <c r="P975" i="1" s="1"/>
  <c r="L974" i="1"/>
  <c r="L973" i="1"/>
  <c r="O973" i="1" s="1"/>
  <c r="P973" i="1" s="1"/>
  <c r="L972" i="1"/>
  <c r="L971" i="1"/>
  <c r="O971" i="1" s="1"/>
  <c r="P971" i="1" s="1"/>
  <c r="L970" i="1"/>
  <c r="L969" i="1"/>
  <c r="O969" i="1" s="1"/>
  <c r="P969" i="1" s="1"/>
  <c r="L968" i="1"/>
  <c r="L967" i="1"/>
  <c r="O967" i="1" s="1"/>
  <c r="P967" i="1" s="1"/>
  <c r="L966" i="1"/>
  <c r="L965" i="1"/>
  <c r="O965" i="1" s="1"/>
  <c r="P965" i="1" s="1"/>
  <c r="L964" i="1"/>
  <c r="L963" i="1"/>
  <c r="O963" i="1" s="1"/>
  <c r="P963" i="1" s="1"/>
  <c r="L962" i="1"/>
  <c r="L961" i="1"/>
  <c r="O961" i="1" s="1"/>
  <c r="P961" i="1" s="1"/>
  <c r="L960" i="1"/>
  <c r="L959" i="1"/>
  <c r="O959" i="1" s="1"/>
  <c r="P959" i="1" s="1"/>
  <c r="L958" i="1"/>
  <c r="L957" i="1"/>
  <c r="O957" i="1" s="1"/>
  <c r="P957" i="1" s="1"/>
  <c r="L956" i="1"/>
  <c r="L955" i="1"/>
  <c r="O955" i="1" s="1"/>
  <c r="P955" i="1" s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O938" i="1" s="1"/>
  <c r="P938" i="1" s="1"/>
  <c r="L937" i="1"/>
  <c r="L936" i="1"/>
  <c r="O936" i="1" s="1"/>
  <c r="P936" i="1" s="1"/>
  <c r="L935" i="1"/>
  <c r="L934" i="1"/>
  <c r="O934" i="1" s="1"/>
  <c r="P934" i="1" s="1"/>
  <c r="L933" i="1"/>
  <c r="L932" i="1"/>
  <c r="O932" i="1" s="1"/>
  <c r="P932" i="1" s="1"/>
  <c r="L931" i="1"/>
  <c r="L930" i="1"/>
  <c r="O930" i="1" s="1"/>
  <c r="P930" i="1" s="1"/>
  <c r="L929" i="1"/>
  <c r="L928" i="1"/>
  <c r="O928" i="1" s="1"/>
  <c r="P928" i="1" s="1"/>
  <c r="L927" i="1"/>
  <c r="L926" i="1"/>
  <c r="L925" i="1"/>
  <c r="L924" i="1"/>
  <c r="L923" i="1"/>
  <c r="L922" i="1"/>
  <c r="O922" i="1" s="1"/>
  <c r="P922" i="1" s="1"/>
  <c r="L921" i="1"/>
  <c r="L920" i="1"/>
  <c r="O920" i="1" s="1"/>
  <c r="P920" i="1" s="1"/>
  <c r="L919" i="1"/>
  <c r="L918" i="1"/>
  <c r="O918" i="1" s="1"/>
  <c r="P918" i="1" s="1"/>
  <c r="L917" i="1"/>
  <c r="L916" i="1"/>
  <c r="O916" i="1" s="1"/>
  <c r="P916" i="1" s="1"/>
  <c r="L915" i="1"/>
  <c r="L914" i="1"/>
  <c r="O914" i="1" s="1"/>
  <c r="P914" i="1" s="1"/>
  <c r="L913" i="1"/>
  <c r="L912" i="1"/>
  <c r="O912" i="1" s="1"/>
  <c r="P912" i="1" s="1"/>
  <c r="L911" i="1"/>
  <c r="L910" i="1"/>
  <c r="O910" i="1" s="1"/>
  <c r="P910" i="1" s="1"/>
  <c r="L909" i="1"/>
  <c r="L908" i="1"/>
  <c r="O908" i="1" s="1"/>
  <c r="P908" i="1" s="1"/>
  <c r="L907" i="1"/>
  <c r="L906" i="1"/>
  <c r="O906" i="1" s="1"/>
  <c r="P906" i="1" s="1"/>
  <c r="L905" i="1"/>
  <c r="L904" i="1"/>
  <c r="O904" i="1" s="1"/>
  <c r="P904" i="1" s="1"/>
  <c r="L903" i="1"/>
  <c r="L902" i="1"/>
  <c r="O902" i="1" s="1"/>
  <c r="P902" i="1" s="1"/>
  <c r="L901" i="1"/>
  <c r="L900" i="1"/>
  <c r="O900" i="1" s="1"/>
  <c r="P900" i="1" s="1"/>
  <c r="L899" i="1"/>
  <c r="L898" i="1"/>
  <c r="O898" i="1" s="1"/>
  <c r="P898" i="1" s="1"/>
  <c r="L897" i="1"/>
  <c r="L896" i="1"/>
  <c r="O896" i="1" s="1"/>
  <c r="P896" i="1" s="1"/>
  <c r="L895" i="1"/>
  <c r="L894" i="1"/>
  <c r="O894" i="1" s="1"/>
  <c r="P894" i="1" s="1"/>
  <c r="L893" i="1"/>
  <c r="L892" i="1"/>
  <c r="O892" i="1" s="1"/>
  <c r="P892" i="1" s="1"/>
  <c r="L891" i="1"/>
  <c r="L890" i="1"/>
  <c r="O890" i="1" s="1"/>
  <c r="P890" i="1" s="1"/>
  <c r="L889" i="1"/>
  <c r="L888" i="1"/>
  <c r="O888" i="1" s="1"/>
  <c r="P888" i="1" s="1"/>
  <c r="L887" i="1"/>
  <c r="L886" i="1"/>
  <c r="O886" i="1" s="1"/>
  <c r="P886" i="1" s="1"/>
  <c r="L885" i="1"/>
  <c r="L884" i="1"/>
  <c r="O884" i="1" s="1"/>
  <c r="P884" i="1" s="1"/>
  <c r="L883" i="1"/>
  <c r="L882" i="1"/>
  <c r="O882" i="1" s="1"/>
  <c r="P882" i="1" s="1"/>
  <c r="L881" i="1"/>
  <c r="L880" i="1"/>
  <c r="O880" i="1" s="1"/>
  <c r="P880" i="1" s="1"/>
  <c r="L879" i="1"/>
  <c r="L878" i="1"/>
  <c r="O878" i="1" s="1"/>
  <c r="P878" i="1" s="1"/>
  <c r="L877" i="1"/>
  <c r="L876" i="1"/>
  <c r="O876" i="1" s="1"/>
  <c r="P876" i="1" s="1"/>
  <c r="L875" i="1"/>
  <c r="L874" i="1"/>
  <c r="O874" i="1" s="1"/>
  <c r="P874" i="1" s="1"/>
  <c r="L873" i="1"/>
  <c r="L872" i="1"/>
  <c r="O872" i="1" s="1"/>
  <c r="P872" i="1" s="1"/>
  <c r="L871" i="1"/>
  <c r="L870" i="1"/>
  <c r="O870" i="1" s="1"/>
  <c r="P870" i="1" s="1"/>
  <c r="L869" i="1"/>
  <c r="L868" i="1"/>
  <c r="O868" i="1" s="1"/>
  <c r="P868" i="1" s="1"/>
  <c r="L867" i="1"/>
  <c r="L866" i="1"/>
  <c r="O866" i="1" s="1"/>
  <c r="P866" i="1" s="1"/>
  <c r="L865" i="1"/>
  <c r="L864" i="1"/>
  <c r="O864" i="1" s="1"/>
  <c r="P864" i="1" s="1"/>
  <c r="L863" i="1"/>
  <c r="L862" i="1"/>
  <c r="O862" i="1" s="1"/>
  <c r="P862" i="1" s="1"/>
  <c r="L861" i="1"/>
  <c r="L860" i="1"/>
  <c r="O860" i="1" s="1"/>
  <c r="P860" i="1" s="1"/>
  <c r="L859" i="1"/>
  <c r="L858" i="1"/>
  <c r="O858" i="1" s="1"/>
  <c r="P858" i="1" s="1"/>
  <c r="L857" i="1"/>
  <c r="L856" i="1"/>
  <c r="O856" i="1" s="1"/>
  <c r="P856" i="1" s="1"/>
  <c r="L855" i="1"/>
  <c r="L854" i="1"/>
  <c r="O854" i="1" s="1"/>
  <c r="P854" i="1" s="1"/>
  <c r="L853" i="1"/>
  <c r="L852" i="1"/>
  <c r="O852" i="1" s="1"/>
  <c r="P852" i="1" s="1"/>
  <c r="L851" i="1"/>
  <c r="L850" i="1"/>
  <c r="O850" i="1" s="1"/>
  <c r="P850" i="1" s="1"/>
  <c r="L849" i="1"/>
  <c r="L848" i="1"/>
  <c r="O848" i="1" s="1"/>
  <c r="P848" i="1" s="1"/>
  <c r="L847" i="1"/>
  <c r="L846" i="1"/>
  <c r="O846" i="1" s="1"/>
  <c r="P846" i="1" s="1"/>
  <c r="L845" i="1"/>
  <c r="L844" i="1"/>
  <c r="O844" i="1" s="1"/>
  <c r="P844" i="1" s="1"/>
  <c r="L843" i="1"/>
  <c r="L842" i="1"/>
  <c r="O842" i="1" s="1"/>
  <c r="P842" i="1" s="1"/>
  <c r="L841" i="1"/>
  <c r="L840" i="1"/>
  <c r="O840" i="1" s="1"/>
  <c r="P840" i="1" s="1"/>
  <c r="L839" i="1"/>
  <c r="L838" i="1"/>
  <c r="O838" i="1" s="1"/>
  <c r="P838" i="1" s="1"/>
  <c r="L837" i="1"/>
  <c r="L836" i="1"/>
  <c r="O836" i="1" s="1"/>
  <c r="P836" i="1" s="1"/>
  <c r="L835" i="1"/>
  <c r="L834" i="1"/>
  <c r="O834" i="1" s="1"/>
  <c r="P834" i="1" s="1"/>
  <c r="L833" i="1"/>
  <c r="L832" i="1"/>
  <c r="O832" i="1" s="1"/>
  <c r="P832" i="1" s="1"/>
  <c r="L831" i="1"/>
  <c r="L830" i="1"/>
  <c r="O830" i="1" s="1"/>
  <c r="P830" i="1" s="1"/>
  <c r="L829" i="1"/>
  <c r="L828" i="1"/>
  <c r="O828" i="1" s="1"/>
  <c r="P828" i="1" s="1"/>
  <c r="L827" i="1"/>
  <c r="L826" i="1"/>
  <c r="O826" i="1" s="1"/>
  <c r="P826" i="1" s="1"/>
  <c r="L825" i="1"/>
  <c r="L824" i="1"/>
  <c r="O824" i="1" s="1"/>
  <c r="P824" i="1" s="1"/>
  <c r="L823" i="1"/>
  <c r="L822" i="1"/>
  <c r="O822" i="1" s="1"/>
  <c r="P822" i="1" s="1"/>
  <c r="L821" i="1"/>
  <c r="L820" i="1"/>
  <c r="O820" i="1" s="1"/>
  <c r="P820" i="1" s="1"/>
  <c r="L819" i="1"/>
  <c r="L818" i="1"/>
  <c r="O818" i="1" s="1"/>
  <c r="P818" i="1" s="1"/>
  <c r="L817" i="1"/>
  <c r="L816" i="1"/>
  <c r="O816" i="1" s="1"/>
  <c r="P816" i="1" s="1"/>
  <c r="L815" i="1"/>
  <c r="L814" i="1"/>
  <c r="O814" i="1" s="1"/>
  <c r="P814" i="1" s="1"/>
  <c r="L813" i="1"/>
  <c r="L812" i="1"/>
  <c r="O812" i="1" s="1"/>
  <c r="P812" i="1" s="1"/>
  <c r="L811" i="1"/>
  <c r="L810" i="1"/>
  <c r="O810" i="1" s="1"/>
  <c r="P810" i="1" s="1"/>
  <c r="L809" i="1"/>
  <c r="L808" i="1"/>
  <c r="O808" i="1" s="1"/>
  <c r="P808" i="1" s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O794" i="1" s="1"/>
  <c r="P794" i="1" s="1"/>
  <c r="L793" i="1"/>
  <c r="L792" i="1"/>
  <c r="O792" i="1" s="1"/>
  <c r="P792" i="1" s="1"/>
  <c r="L791" i="1"/>
  <c r="L790" i="1"/>
  <c r="O790" i="1" s="1"/>
  <c r="P790" i="1" s="1"/>
  <c r="L789" i="1"/>
  <c r="L788" i="1"/>
  <c r="O788" i="1" s="1"/>
  <c r="P788" i="1" s="1"/>
  <c r="L787" i="1"/>
  <c r="L786" i="1"/>
  <c r="O786" i="1" s="1"/>
  <c r="P786" i="1" s="1"/>
  <c r="L785" i="1"/>
  <c r="L784" i="1"/>
  <c r="O784" i="1" s="1"/>
  <c r="P784" i="1" s="1"/>
  <c r="L783" i="1"/>
  <c r="L782" i="1"/>
  <c r="O782" i="1" s="1"/>
  <c r="P782" i="1" s="1"/>
  <c r="L781" i="1"/>
  <c r="L780" i="1"/>
  <c r="O780" i="1" s="1"/>
  <c r="P780" i="1" s="1"/>
  <c r="L779" i="1"/>
  <c r="L778" i="1"/>
  <c r="O778" i="1" s="1"/>
  <c r="P778" i="1" s="1"/>
  <c r="L777" i="1"/>
  <c r="L776" i="1"/>
  <c r="O776" i="1" s="1"/>
  <c r="P776" i="1" s="1"/>
  <c r="L775" i="1"/>
  <c r="L774" i="1"/>
  <c r="O774" i="1" s="1"/>
  <c r="P774" i="1" s="1"/>
  <c r="L773" i="1"/>
  <c r="L772" i="1"/>
  <c r="O772" i="1" s="1"/>
  <c r="P772" i="1" s="1"/>
  <c r="L771" i="1"/>
  <c r="L770" i="1"/>
  <c r="O770" i="1" s="1"/>
  <c r="P770" i="1" s="1"/>
  <c r="L769" i="1"/>
  <c r="L768" i="1"/>
  <c r="O768" i="1" s="1"/>
  <c r="P768" i="1" s="1"/>
  <c r="L767" i="1"/>
  <c r="L766" i="1"/>
  <c r="O766" i="1" s="1"/>
  <c r="P766" i="1" s="1"/>
  <c r="L765" i="1"/>
  <c r="L764" i="1"/>
  <c r="O764" i="1" s="1"/>
  <c r="P764" i="1" s="1"/>
  <c r="L763" i="1"/>
  <c r="L762" i="1"/>
  <c r="O762" i="1" s="1"/>
  <c r="P762" i="1" s="1"/>
  <c r="L761" i="1"/>
  <c r="L760" i="1"/>
  <c r="O760" i="1" s="1"/>
  <c r="P760" i="1" s="1"/>
  <c r="L759" i="1"/>
  <c r="L758" i="1"/>
  <c r="O758" i="1" s="1"/>
  <c r="P758" i="1" s="1"/>
  <c r="L757" i="1"/>
  <c r="L756" i="1"/>
  <c r="O756" i="1" s="1"/>
  <c r="P756" i="1" s="1"/>
  <c r="L755" i="1"/>
  <c r="L754" i="1"/>
  <c r="O754" i="1" s="1"/>
  <c r="P754" i="1" s="1"/>
  <c r="L753" i="1"/>
  <c r="L752" i="1"/>
  <c r="L751" i="1"/>
  <c r="L750" i="1"/>
  <c r="O750" i="1" s="1"/>
  <c r="P750" i="1" s="1"/>
  <c r="L749" i="1"/>
  <c r="L748" i="1"/>
  <c r="O748" i="1" s="1"/>
  <c r="P748" i="1" s="1"/>
  <c r="L747" i="1"/>
  <c r="L746" i="1"/>
  <c r="O746" i="1" s="1"/>
  <c r="P746" i="1" s="1"/>
  <c r="L745" i="1"/>
  <c r="L744" i="1"/>
  <c r="O744" i="1" s="1"/>
  <c r="P744" i="1" s="1"/>
  <c r="L743" i="1"/>
  <c r="L742" i="1"/>
  <c r="O742" i="1" s="1"/>
  <c r="P742" i="1" s="1"/>
  <c r="L741" i="1"/>
  <c r="L740" i="1"/>
  <c r="O740" i="1" s="1"/>
  <c r="P740" i="1" s="1"/>
  <c r="L739" i="1"/>
  <c r="L738" i="1"/>
  <c r="O738" i="1" s="1"/>
  <c r="P738" i="1" s="1"/>
  <c r="L737" i="1"/>
  <c r="L736" i="1"/>
  <c r="O736" i="1" s="1"/>
  <c r="P736" i="1" s="1"/>
  <c r="L735" i="1"/>
  <c r="L734" i="1"/>
  <c r="O734" i="1" s="1"/>
  <c r="P734" i="1" s="1"/>
  <c r="L733" i="1"/>
  <c r="L732" i="1"/>
  <c r="O732" i="1" s="1"/>
  <c r="P732" i="1" s="1"/>
  <c r="L731" i="1"/>
  <c r="L730" i="1"/>
  <c r="O730" i="1" s="1"/>
  <c r="P730" i="1" s="1"/>
  <c r="L729" i="1"/>
  <c r="L728" i="1"/>
  <c r="O728" i="1" s="1"/>
  <c r="P728" i="1" s="1"/>
  <c r="L727" i="1"/>
  <c r="L726" i="1"/>
  <c r="O726" i="1" s="1"/>
  <c r="P726" i="1" s="1"/>
  <c r="L725" i="1"/>
  <c r="L724" i="1"/>
  <c r="O724" i="1" s="1"/>
  <c r="P724" i="1" s="1"/>
  <c r="L723" i="1"/>
  <c r="L722" i="1"/>
  <c r="O722" i="1" s="1"/>
  <c r="P722" i="1" s="1"/>
  <c r="L721" i="1"/>
  <c r="L720" i="1"/>
  <c r="O720" i="1" s="1"/>
  <c r="P720" i="1" s="1"/>
  <c r="L719" i="1"/>
  <c r="L718" i="1"/>
  <c r="O718" i="1" s="1"/>
  <c r="P718" i="1" s="1"/>
  <c r="L717" i="1"/>
  <c r="L716" i="1"/>
  <c r="O716" i="1" s="1"/>
  <c r="P716" i="1" s="1"/>
  <c r="L715" i="1"/>
  <c r="L714" i="1"/>
  <c r="L713" i="1"/>
  <c r="L712" i="1"/>
  <c r="O712" i="1" s="1"/>
  <c r="P712" i="1" s="1"/>
  <c r="L711" i="1"/>
  <c r="L710" i="1"/>
  <c r="O710" i="1" s="1"/>
  <c r="P710" i="1" s="1"/>
  <c r="L709" i="1"/>
  <c r="L708" i="1"/>
  <c r="O708" i="1" s="1"/>
  <c r="P708" i="1" s="1"/>
  <c r="L707" i="1"/>
  <c r="L706" i="1"/>
  <c r="O706" i="1" s="1"/>
  <c r="P706" i="1" s="1"/>
  <c r="L705" i="1"/>
  <c r="L704" i="1"/>
  <c r="O704" i="1" s="1"/>
  <c r="P704" i="1" s="1"/>
  <c r="L703" i="1"/>
  <c r="L702" i="1"/>
  <c r="O702" i="1" s="1"/>
  <c r="P702" i="1" s="1"/>
  <c r="L701" i="1"/>
  <c r="L700" i="1"/>
  <c r="O700" i="1" s="1"/>
  <c r="P700" i="1" s="1"/>
  <c r="L699" i="1"/>
  <c r="L698" i="1"/>
  <c r="O698" i="1" s="1"/>
  <c r="P698" i="1" s="1"/>
  <c r="L697" i="1"/>
  <c r="L696" i="1"/>
  <c r="O696" i="1" s="1"/>
  <c r="P696" i="1" s="1"/>
  <c r="L695" i="1"/>
  <c r="L694" i="1"/>
  <c r="L693" i="1"/>
  <c r="L692" i="1"/>
  <c r="L691" i="1"/>
  <c r="L690" i="1"/>
  <c r="L689" i="1"/>
  <c r="L688" i="1"/>
  <c r="L687" i="1"/>
  <c r="L686" i="1"/>
  <c r="O686" i="1" s="1"/>
  <c r="P686" i="1" s="1"/>
  <c r="L685" i="1"/>
  <c r="L684" i="1"/>
  <c r="O684" i="1" s="1"/>
  <c r="P684" i="1" s="1"/>
  <c r="L683" i="1"/>
  <c r="L682" i="1"/>
  <c r="L681" i="1"/>
  <c r="L680" i="1"/>
  <c r="O680" i="1" s="1"/>
  <c r="P680" i="1" s="1"/>
  <c r="L679" i="1"/>
  <c r="L678" i="1"/>
  <c r="O678" i="1" s="1"/>
  <c r="P678" i="1" s="1"/>
  <c r="L677" i="1"/>
  <c r="L676" i="1"/>
  <c r="O676" i="1" s="1"/>
  <c r="P676" i="1" s="1"/>
  <c r="L675" i="1"/>
  <c r="L674" i="1"/>
  <c r="O674" i="1" s="1"/>
  <c r="P674" i="1" s="1"/>
  <c r="L673" i="1"/>
  <c r="L672" i="1"/>
  <c r="O672" i="1" s="1"/>
  <c r="P672" i="1" s="1"/>
  <c r="L671" i="1"/>
  <c r="L670" i="1"/>
  <c r="O670" i="1" s="1"/>
  <c r="P670" i="1" s="1"/>
  <c r="L669" i="1"/>
  <c r="L668" i="1"/>
  <c r="O668" i="1" s="1"/>
  <c r="P668" i="1" s="1"/>
  <c r="L667" i="1"/>
  <c r="L666" i="1"/>
  <c r="O666" i="1" s="1"/>
  <c r="P666" i="1" s="1"/>
  <c r="L665" i="1"/>
  <c r="L664" i="1"/>
  <c r="O664" i="1" s="1"/>
  <c r="P664" i="1" s="1"/>
  <c r="L663" i="1"/>
  <c r="L662" i="1"/>
  <c r="O662" i="1" s="1"/>
  <c r="P662" i="1" s="1"/>
  <c r="L661" i="1"/>
  <c r="L660" i="1"/>
  <c r="O660" i="1" s="1"/>
  <c r="P660" i="1" s="1"/>
  <c r="L659" i="1"/>
  <c r="L658" i="1"/>
  <c r="L657" i="1"/>
  <c r="L656" i="1"/>
  <c r="L655" i="1"/>
  <c r="L654" i="1"/>
  <c r="O654" i="1" s="1"/>
  <c r="P654" i="1" s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O635" i="1" s="1"/>
  <c r="P635" i="1" s="1"/>
  <c r="L634" i="1"/>
  <c r="L633" i="1"/>
  <c r="O633" i="1" s="1"/>
  <c r="P633" i="1" s="1"/>
  <c r="L632" i="1"/>
  <c r="L631" i="1"/>
  <c r="O631" i="1" s="1"/>
  <c r="P631" i="1" s="1"/>
  <c r="L630" i="1"/>
  <c r="L629" i="1"/>
  <c r="O629" i="1" s="1"/>
  <c r="P629" i="1" s="1"/>
  <c r="L628" i="1"/>
  <c r="L627" i="1"/>
  <c r="O627" i="1" s="1"/>
  <c r="P627" i="1" s="1"/>
  <c r="L626" i="1"/>
  <c r="L625" i="1"/>
  <c r="O625" i="1" s="1"/>
  <c r="P625" i="1" s="1"/>
  <c r="L624" i="1"/>
  <c r="L623" i="1"/>
  <c r="O623" i="1" s="1"/>
  <c r="P623" i="1" s="1"/>
  <c r="L622" i="1"/>
  <c r="L621" i="1"/>
  <c r="O621" i="1" s="1"/>
  <c r="P621" i="1" s="1"/>
  <c r="L620" i="1"/>
  <c r="L619" i="1"/>
  <c r="O619" i="1" s="1"/>
  <c r="P619" i="1" s="1"/>
  <c r="L618" i="1"/>
  <c r="L617" i="1"/>
  <c r="O617" i="1" s="1"/>
  <c r="P617" i="1" s="1"/>
  <c r="L616" i="1"/>
  <c r="L615" i="1"/>
  <c r="O615" i="1" s="1"/>
  <c r="P615" i="1" s="1"/>
  <c r="L614" i="1"/>
  <c r="L613" i="1"/>
  <c r="O613" i="1" s="1"/>
  <c r="P613" i="1" s="1"/>
  <c r="L612" i="1"/>
  <c r="L611" i="1"/>
  <c r="O611" i="1" s="1"/>
  <c r="P611" i="1" s="1"/>
  <c r="L610" i="1"/>
  <c r="L609" i="1"/>
  <c r="O609" i="1" s="1"/>
  <c r="P609" i="1" s="1"/>
  <c r="L608" i="1"/>
  <c r="L607" i="1"/>
  <c r="O607" i="1" s="1"/>
  <c r="P607" i="1" s="1"/>
  <c r="L606" i="1"/>
  <c r="L605" i="1"/>
  <c r="O605" i="1" s="1"/>
  <c r="P605" i="1" s="1"/>
  <c r="L604" i="1"/>
  <c r="L603" i="1"/>
  <c r="O603" i="1" s="1"/>
  <c r="P603" i="1" s="1"/>
  <c r="L602" i="1"/>
  <c r="L601" i="1"/>
  <c r="O601" i="1" s="1"/>
  <c r="P601" i="1" s="1"/>
  <c r="L600" i="1"/>
  <c r="L599" i="1"/>
  <c r="O599" i="1" s="1"/>
  <c r="P599" i="1" s="1"/>
  <c r="L598" i="1"/>
  <c r="L597" i="1"/>
  <c r="O597" i="1" s="1"/>
  <c r="P597" i="1" s="1"/>
  <c r="L596" i="1"/>
  <c r="L595" i="1"/>
  <c r="O595" i="1" s="1"/>
  <c r="P595" i="1" s="1"/>
  <c r="L594" i="1"/>
  <c r="L593" i="1"/>
  <c r="O593" i="1" s="1"/>
  <c r="P593" i="1" s="1"/>
  <c r="L592" i="1"/>
  <c r="L591" i="1"/>
  <c r="O591" i="1" s="1"/>
  <c r="P591" i="1" s="1"/>
  <c r="L590" i="1"/>
  <c r="L589" i="1"/>
  <c r="O589" i="1" s="1"/>
  <c r="P589" i="1" s="1"/>
  <c r="L588" i="1"/>
  <c r="L587" i="1"/>
  <c r="O587" i="1" s="1"/>
  <c r="P587" i="1" s="1"/>
  <c r="L586" i="1"/>
  <c r="L585" i="1"/>
  <c r="O585" i="1" s="1"/>
  <c r="P585" i="1" s="1"/>
  <c r="L584" i="1"/>
  <c r="L583" i="1"/>
  <c r="O583" i="1" s="1"/>
  <c r="P583" i="1" s="1"/>
  <c r="L582" i="1"/>
  <c r="L581" i="1"/>
  <c r="O581" i="1" s="1"/>
  <c r="P581" i="1" s="1"/>
  <c r="L580" i="1"/>
  <c r="L579" i="1"/>
  <c r="O579" i="1" s="1"/>
  <c r="P579" i="1" s="1"/>
  <c r="L578" i="1"/>
  <c r="L577" i="1"/>
  <c r="O577" i="1" s="1"/>
  <c r="P577" i="1" s="1"/>
  <c r="L576" i="1"/>
  <c r="L575" i="1"/>
  <c r="O575" i="1" s="1"/>
  <c r="P575" i="1" s="1"/>
  <c r="L574" i="1"/>
  <c r="L573" i="1"/>
  <c r="O573" i="1" s="1"/>
  <c r="P573" i="1" s="1"/>
  <c r="L572" i="1"/>
  <c r="L571" i="1"/>
  <c r="O571" i="1" s="1"/>
  <c r="P571" i="1" s="1"/>
  <c r="L570" i="1"/>
  <c r="L569" i="1"/>
  <c r="O569" i="1" s="1"/>
  <c r="P569" i="1" s="1"/>
  <c r="L568" i="1"/>
  <c r="L567" i="1"/>
  <c r="O567" i="1" s="1"/>
  <c r="P567" i="1" s="1"/>
  <c r="L566" i="1"/>
  <c r="L565" i="1"/>
  <c r="O565" i="1" s="1"/>
  <c r="P565" i="1" s="1"/>
  <c r="L564" i="1"/>
  <c r="L563" i="1"/>
  <c r="O563" i="1" s="1"/>
  <c r="P563" i="1" s="1"/>
  <c r="L562" i="1"/>
  <c r="L561" i="1"/>
  <c r="O561" i="1" s="1"/>
  <c r="P561" i="1" s="1"/>
  <c r="L560" i="1"/>
  <c r="L559" i="1"/>
  <c r="O559" i="1" s="1"/>
  <c r="P559" i="1" s="1"/>
  <c r="L558" i="1"/>
  <c r="L557" i="1"/>
  <c r="O557" i="1" s="1"/>
  <c r="P557" i="1" s="1"/>
  <c r="L556" i="1"/>
  <c r="L555" i="1"/>
  <c r="O555" i="1" s="1"/>
  <c r="P555" i="1" s="1"/>
  <c r="L554" i="1"/>
  <c r="L553" i="1"/>
  <c r="O553" i="1" s="1"/>
  <c r="P553" i="1" s="1"/>
  <c r="L552" i="1"/>
  <c r="L551" i="1"/>
  <c r="O551" i="1" s="1"/>
  <c r="P551" i="1" s="1"/>
  <c r="L550" i="1"/>
  <c r="L549" i="1"/>
  <c r="O549" i="1" s="1"/>
  <c r="P549" i="1" s="1"/>
  <c r="L548" i="1"/>
  <c r="L547" i="1"/>
  <c r="O547" i="1" s="1"/>
  <c r="P547" i="1" s="1"/>
  <c r="L546" i="1"/>
  <c r="L545" i="1"/>
  <c r="L544" i="1"/>
  <c r="L543" i="1"/>
  <c r="L542" i="1"/>
  <c r="L541" i="1"/>
  <c r="L540" i="1"/>
  <c r="L539" i="1"/>
  <c r="L538" i="1"/>
  <c r="L537" i="1"/>
  <c r="L536" i="1"/>
  <c r="L535" i="1"/>
  <c r="O535" i="1" s="1"/>
  <c r="P535" i="1" s="1"/>
  <c r="L534" i="1"/>
  <c r="L533" i="1"/>
  <c r="O533" i="1" s="1"/>
  <c r="P533" i="1" s="1"/>
  <c r="L532" i="1"/>
  <c r="L531" i="1"/>
  <c r="O531" i="1" s="1"/>
  <c r="P531" i="1" s="1"/>
  <c r="L530" i="1"/>
  <c r="L529" i="1"/>
  <c r="O529" i="1" s="1"/>
  <c r="P529" i="1" s="1"/>
  <c r="L528" i="1"/>
  <c r="L527" i="1"/>
  <c r="O527" i="1" s="1"/>
  <c r="P527" i="1" s="1"/>
  <c r="L526" i="1"/>
  <c r="L525" i="1"/>
  <c r="O525" i="1" s="1"/>
  <c r="P525" i="1" s="1"/>
  <c r="L524" i="1"/>
  <c r="L523" i="1"/>
  <c r="O523" i="1" s="1"/>
  <c r="P523" i="1" s="1"/>
  <c r="L522" i="1"/>
  <c r="L521" i="1"/>
  <c r="O521" i="1" s="1"/>
  <c r="P521" i="1" s="1"/>
  <c r="L520" i="1"/>
  <c r="L519" i="1"/>
  <c r="O519" i="1" s="1"/>
  <c r="P519" i="1" s="1"/>
  <c r="L518" i="1"/>
  <c r="L517" i="1"/>
  <c r="O517" i="1" s="1"/>
  <c r="P517" i="1" s="1"/>
  <c r="L516" i="1"/>
  <c r="L515" i="1"/>
  <c r="O515" i="1" s="1"/>
  <c r="P515" i="1" s="1"/>
  <c r="L514" i="1"/>
  <c r="L513" i="1"/>
  <c r="O513" i="1" s="1"/>
  <c r="P513" i="1" s="1"/>
  <c r="L512" i="1"/>
  <c r="L511" i="1"/>
  <c r="O511" i="1" s="1"/>
  <c r="P511" i="1" s="1"/>
  <c r="L510" i="1"/>
  <c r="L509" i="1"/>
  <c r="O509" i="1" s="1"/>
  <c r="P509" i="1" s="1"/>
  <c r="L508" i="1"/>
  <c r="L507" i="1"/>
  <c r="O507" i="1" s="1"/>
  <c r="P507" i="1" s="1"/>
  <c r="L506" i="1"/>
  <c r="L505" i="1"/>
  <c r="O505" i="1" s="1"/>
  <c r="P505" i="1" s="1"/>
  <c r="L504" i="1"/>
  <c r="L503" i="1"/>
  <c r="O503" i="1" s="1"/>
  <c r="P503" i="1" s="1"/>
  <c r="L502" i="1"/>
  <c r="L501" i="1"/>
  <c r="O501" i="1" s="1"/>
  <c r="P501" i="1" s="1"/>
  <c r="L500" i="1"/>
  <c r="L499" i="1"/>
  <c r="O499" i="1" s="1"/>
  <c r="P499" i="1" s="1"/>
  <c r="L498" i="1"/>
  <c r="L497" i="1"/>
  <c r="O497" i="1" s="1"/>
  <c r="P497" i="1" s="1"/>
  <c r="L496" i="1"/>
  <c r="L495" i="1"/>
  <c r="O495" i="1" s="1"/>
  <c r="P495" i="1" s="1"/>
  <c r="L494" i="1"/>
  <c r="L493" i="1"/>
  <c r="O493" i="1" s="1"/>
  <c r="P493" i="1" s="1"/>
  <c r="L492" i="1"/>
  <c r="L491" i="1"/>
  <c r="O491" i="1" s="1"/>
  <c r="P491" i="1" s="1"/>
  <c r="L490" i="1"/>
  <c r="L489" i="1"/>
  <c r="O489" i="1" s="1"/>
  <c r="P489" i="1" s="1"/>
  <c r="L488" i="1"/>
  <c r="L487" i="1"/>
  <c r="O487" i="1" s="1"/>
  <c r="P487" i="1" s="1"/>
  <c r="L486" i="1"/>
  <c r="L485" i="1"/>
  <c r="O485" i="1" s="1"/>
  <c r="P485" i="1" s="1"/>
  <c r="L484" i="1"/>
  <c r="L483" i="1"/>
  <c r="O483" i="1" s="1"/>
  <c r="P483" i="1" s="1"/>
  <c r="L482" i="1"/>
  <c r="L481" i="1"/>
  <c r="O481" i="1" s="1"/>
  <c r="P481" i="1" s="1"/>
  <c r="L480" i="1"/>
  <c r="L479" i="1"/>
  <c r="O479" i="1" s="1"/>
  <c r="P479" i="1" s="1"/>
  <c r="L478" i="1"/>
  <c r="L477" i="1"/>
  <c r="O477" i="1" s="1"/>
  <c r="P477" i="1" s="1"/>
  <c r="L476" i="1"/>
  <c r="L475" i="1"/>
  <c r="O475" i="1" s="1"/>
  <c r="P475" i="1" s="1"/>
  <c r="L474" i="1"/>
  <c r="L473" i="1"/>
  <c r="O473" i="1" s="1"/>
  <c r="P473" i="1" s="1"/>
  <c r="L472" i="1"/>
  <c r="L471" i="1"/>
  <c r="O471" i="1" s="1"/>
  <c r="P471" i="1" s="1"/>
  <c r="L470" i="1"/>
  <c r="L469" i="1"/>
  <c r="O469" i="1" s="1"/>
  <c r="P469" i="1" s="1"/>
  <c r="L468" i="1"/>
  <c r="L467" i="1"/>
  <c r="O467" i="1" s="1"/>
  <c r="P467" i="1" s="1"/>
  <c r="L466" i="1"/>
  <c r="L465" i="1"/>
  <c r="O465" i="1" s="1"/>
  <c r="P465" i="1" s="1"/>
  <c r="L464" i="1"/>
  <c r="L463" i="1"/>
  <c r="O463" i="1" s="1"/>
  <c r="P463" i="1" s="1"/>
  <c r="L462" i="1"/>
  <c r="L461" i="1"/>
  <c r="O461" i="1" s="1"/>
  <c r="P461" i="1" s="1"/>
  <c r="L460" i="1"/>
  <c r="L459" i="1"/>
  <c r="O459" i="1" s="1"/>
  <c r="P459" i="1" s="1"/>
  <c r="L458" i="1"/>
  <c r="L457" i="1"/>
  <c r="O457" i="1" s="1"/>
  <c r="P457" i="1" s="1"/>
  <c r="L456" i="1"/>
  <c r="L455" i="1"/>
  <c r="O455" i="1" s="1"/>
  <c r="P455" i="1" s="1"/>
  <c r="L454" i="1"/>
  <c r="L453" i="1"/>
  <c r="O453" i="1" s="1"/>
  <c r="P453" i="1" s="1"/>
  <c r="L452" i="1"/>
  <c r="L451" i="1"/>
  <c r="O451" i="1" s="1"/>
  <c r="P451" i="1" s="1"/>
  <c r="L450" i="1"/>
  <c r="L449" i="1"/>
  <c r="O449" i="1" s="1"/>
  <c r="P449" i="1" s="1"/>
  <c r="L448" i="1"/>
  <c r="L447" i="1"/>
  <c r="O447" i="1" s="1"/>
  <c r="P447" i="1" s="1"/>
  <c r="L446" i="1"/>
  <c r="L445" i="1"/>
  <c r="O445" i="1" s="1"/>
  <c r="P445" i="1" s="1"/>
  <c r="L444" i="1"/>
  <c r="L443" i="1"/>
  <c r="O443" i="1" s="1"/>
  <c r="P443" i="1" s="1"/>
  <c r="L442" i="1"/>
  <c r="L441" i="1"/>
  <c r="O441" i="1" s="1"/>
  <c r="P441" i="1" s="1"/>
  <c r="L440" i="1"/>
  <c r="L439" i="1"/>
  <c r="O439" i="1" s="1"/>
  <c r="P439" i="1" s="1"/>
  <c r="L438" i="1"/>
  <c r="L437" i="1"/>
  <c r="O437" i="1" s="1"/>
  <c r="P437" i="1" s="1"/>
  <c r="L436" i="1"/>
  <c r="L435" i="1"/>
  <c r="O435" i="1" s="1"/>
  <c r="P435" i="1" s="1"/>
  <c r="L434" i="1"/>
  <c r="L433" i="1"/>
  <c r="O433" i="1" s="1"/>
  <c r="P433" i="1" s="1"/>
  <c r="L432" i="1"/>
  <c r="L431" i="1"/>
  <c r="O431" i="1" s="1"/>
  <c r="P431" i="1" s="1"/>
  <c r="L430" i="1"/>
  <c r="L429" i="1"/>
  <c r="O429" i="1" s="1"/>
  <c r="P429" i="1" s="1"/>
  <c r="L428" i="1"/>
  <c r="L427" i="1"/>
  <c r="O427" i="1" s="1"/>
  <c r="P427" i="1" s="1"/>
  <c r="L426" i="1"/>
  <c r="L425" i="1"/>
  <c r="L424" i="1"/>
  <c r="L423" i="1"/>
  <c r="O423" i="1" s="1"/>
  <c r="P423" i="1" s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O407" i="1" s="1"/>
  <c r="P407" i="1" s="1"/>
  <c r="L406" i="1"/>
  <c r="L405" i="1"/>
  <c r="O405" i="1" s="1"/>
  <c r="P405" i="1" s="1"/>
  <c r="L404" i="1"/>
  <c r="L403" i="1"/>
  <c r="O403" i="1" s="1"/>
  <c r="P403" i="1" s="1"/>
  <c r="L402" i="1"/>
  <c r="L401" i="1"/>
  <c r="O401" i="1" s="1"/>
  <c r="P401" i="1" s="1"/>
  <c r="L400" i="1"/>
  <c r="L399" i="1"/>
  <c r="O399" i="1" s="1"/>
  <c r="P399" i="1" s="1"/>
  <c r="L398" i="1"/>
  <c r="L397" i="1"/>
  <c r="L396" i="1"/>
  <c r="L395" i="1"/>
  <c r="O395" i="1" s="1"/>
  <c r="P395" i="1" s="1"/>
  <c r="L394" i="1"/>
  <c r="L393" i="1"/>
  <c r="O393" i="1" s="1"/>
  <c r="P393" i="1" s="1"/>
  <c r="L392" i="1"/>
  <c r="L391" i="1"/>
  <c r="O391" i="1" s="1"/>
  <c r="P391" i="1" s="1"/>
  <c r="L390" i="1"/>
  <c r="L389" i="1"/>
  <c r="O389" i="1" s="1"/>
  <c r="P389" i="1" s="1"/>
  <c r="L388" i="1"/>
  <c r="L387" i="1"/>
  <c r="O387" i="1" s="1"/>
  <c r="P387" i="1" s="1"/>
  <c r="L386" i="1"/>
  <c r="L385" i="1"/>
  <c r="O385" i="1" s="1"/>
  <c r="P385" i="1" s="1"/>
  <c r="L384" i="1"/>
  <c r="L383" i="1"/>
  <c r="O383" i="1" s="1"/>
  <c r="P383" i="1" s="1"/>
  <c r="L382" i="1"/>
  <c r="L381" i="1"/>
  <c r="L380" i="1"/>
  <c r="L379" i="1"/>
  <c r="O379" i="1" s="1"/>
  <c r="P379" i="1" s="1"/>
  <c r="L378" i="1"/>
  <c r="L377" i="1"/>
  <c r="L376" i="1"/>
  <c r="L375" i="1"/>
  <c r="O375" i="1" s="1"/>
  <c r="P375" i="1" s="1"/>
  <c r="L374" i="1"/>
  <c r="L373" i="1"/>
  <c r="O373" i="1" s="1"/>
  <c r="P373" i="1" s="1"/>
  <c r="L372" i="1"/>
  <c r="L371" i="1"/>
  <c r="O371" i="1" s="1"/>
  <c r="P371" i="1" s="1"/>
  <c r="L370" i="1"/>
  <c r="L369" i="1"/>
  <c r="O369" i="1" s="1"/>
  <c r="P369" i="1" s="1"/>
  <c r="L368" i="1"/>
  <c r="L367" i="1"/>
  <c r="O367" i="1" s="1"/>
  <c r="P367" i="1" s="1"/>
  <c r="L366" i="1"/>
  <c r="L365" i="1"/>
  <c r="O365" i="1" s="1"/>
  <c r="P365" i="1" s="1"/>
  <c r="L364" i="1"/>
  <c r="L363" i="1"/>
  <c r="O363" i="1" s="1"/>
  <c r="P363" i="1" s="1"/>
  <c r="L362" i="1"/>
  <c r="L361" i="1"/>
  <c r="O361" i="1" s="1"/>
  <c r="P361" i="1" s="1"/>
  <c r="L360" i="1"/>
  <c r="L359" i="1"/>
  <c r="O359" i="1" s="1"/>
  <c r="P359" i="1" s="1"/>
  <c r="L358" i="1"/>
  <c r="L357" i="1"/>
  <c r="O357" i="1" s="1"/>
  <c r="P357" i="1" s="1"/>
  <c r="L356" i="1"/>
  <c r="L355" i="1"/>
  <c r="O355" i="1" s="1"/>
  <c r="P355" i="1" s="1"/>
  <c r="L354" i="1"/>
  <c r="L353" i="1"/>
  <c r="O353" i="1" s="1"/>
  <c r="P353" i="1" s="1"/>
  <c r="L352" i="1"/>
  <c r="L351" i="1"/>
  <c r="O351" i="1" s="1"/>
  <c r="P351" i="1" s="1"/>
  <c r="L350" i="1"/>
  <c r="L349" i="1"/>
  <c r="O349" i="1" s="1"/>
  <c r="P349" i="1" s="1"/>
  <c r="L348" i="1"/>
  <c r="L347" i="1"/>
  <c r="O347" i="1" s="1"/>
  <c r="P347" i="1" s="1"/>
  <c r="L346" i="1"/>
  <c r="L345" i="1"/>
  <c r="O345" i="1" s="1"/>
  <c r="P345" i="1" s="1"/>
  <c r="L344" i="1"/>
  <c r="L343" i="1"/>
  <c r="O343" i="1" s="1"/>
  <c r="P343" i="1" s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O321" i="1" s="1"/>
  <c r="P321" i="1" s="1"/>
  <c r="L320" i="1"/>
  <c r="L319" i="1"/>
  <c r="O319" i="1" s="1"/>
  <c r="P319" i="1" s="1"/>
  <c r="L318" i="1"/>
  <c r="L317" i="1"/>
  <c r="O317" i="1" s="1"/>
  <c r="P317" i="1" s="1"/>
  <c r="L316" i="1"/>
  <c r="L315" i="1"/>
  <c r="O315" i="1" s="1"/>
  <c r="P315" i="1" s="1"/>
  <c r="L314" i="1"/>
  <c r="L313" i="1"/>
  <c r="O313" i="1" s="1"/>
  <c r="P313" i="1" s="1"/>
  <c r="L312" i="1"/>
  <c r="L311" i="1"/>
  <c r="O311" i="1" s="1"/>
  <c r="P311" i="1" s="1"/>
  <c r="L310" i="1"/>
  <c r="L309" i="1"/>
  <c r="O309" i="1" s="1"/>
  <c r="P309" i="1" s="1"/>
  <c r="L308" i="1"/>
  <c r="L307" i="1"/>
  <c r="O307" i="1" s="1"/>
  <c r="P307" i="1" s="1"/>
  <c r="L306" i="1"/>
  <c r="L305" i="1"/>
  <c r="O305" i="1" s="1"/>
  <c r="P305" i="1" s="1"/>
  <c r="L304" i="1"/>
  <c r="L303" i="1"/>
  <c r="O303" i="1" s="1"/>
  <c r="P303" i="1" s="1"/>
  <c r="L302" i="1"/>
  <c r="L301" i="1"/>
  <c r="O301" i="1" s="1"/>
  <c r="P301" i="1" s="1"/>
  <c r="L300" i="1"/>
  <c r="L299" i="1"/>
  <c r="O299" i="1" s="1"/>
  <c r="P299" i="1" s="1"/>
  <c r="L298" i="1"/>
  <c r="L297" i="1"/>
  <c r="O297" i="1" s="1"/>
  <c r="P297" i="1" s="1"/>
  <c r="L296" i="1"/>
  <c r="L295" i="1"/>
  <c r="O295" i="1" s="1"/>
  <c r="P295" i="1" s="1"/>
  <c r="L294" i="1"/>
  <c r="L293" i="1"/>
  <c r="O293" i="1" s="1"/>
  <c r="P293" i="1" s="1"/>
  <c r="L292" i="1"/>
  <c r="L291" i="1"/>
  <c r="O291" i="1" s="1"/>
  <c r="P291" i="1" s="1"/>
  <c r="L290" i="1"/>
  <c r="L289" i="1"/>
  <c r="O289" i="1" s="1"/>
  <c r="P289" i="1" s="1"/>
  <c r="L288" i="1"/>
  <c r="L287" i="1"/>
  <c r="O287" i="1" s="1"/>
  <c r="P287" i="1" s="1"/>
  <c r="L286" i="1"/>
  <c r="L285" i="1"/>
  <c r="O285" i="1" s="1"/>
  <c r="P285" i="1" s="1"/>
  <c r="L284" i="1"/>
  <c r="L283" i="1"/>
  <c r="O283" i="1" s="1"/>
  <c r="P283" i="1" s="1"/>
  <c r="L282" i="1"/>
  <c r="L281" i="1"/>
  <c r="O281" i="1" s="1"/>
  <c r="P281" i="1" s="1"/>
  <c r="L280" i="1"/>
  <c r="L279" i="1"/>
  <c r="O279" i="1" s="1"/>
  <c r="P279" i="1" s="1"/>
  <c r="L278" i="1"/>
  <c r="L277" i="1"/>
  <c r="O277" i="1" s="1"/>
  <c r="P277" i="1" s="1"/>
  <c r="L276" i="1"/>
  <c r="L275" i="1"/>
  <c r="O275" i="1" s="1"/>
  <c r="P275" i="1" s="1"/>
  <c r="L274" i="1"/>
  <c r="L273" i="1"/>
  <c r="O273" i="1" s="1"/>
  <c r="P273" i="1" s="1"/>
  <c r="L272" i="1"/>
  <c r="L271" i="1"/>
  <c r="O271" i="1" s="1"/>
  <c r="P271" i="1" s="1"/>
  <c r="L270" i="1"/>
  <c r="L269" i="1"/>
  <c r="O269" i="1" s="1"/>
  <c r="P269" i="1" s="1"/>
  <c r="L268" i="1"/>
  <c r="L267" i="1"/>
  <c r="O267" i="1" s="1"/>
  <c r="P267" i="1" s="1"/>
  <c r="L266" i="1"/>
  <c r="L265" i="1"/>
  <c r="O265" i="1" s="1"/>
  <c r="P265" i="1" s="1"/>
  <c r="L264" i="1"/>
  <c r="L263" i="1"/>
  <c r="O263" i="1" s="1"/>
  <c r="P263" i="1" s="1"/>
  <c r="L262" i="1"/>
  <c r="L261" i="1"/>
  <c r="O261" i="1" s="1"/>
  <c r="P261" i="1" s="1"/>
  <c r="L260" i="1"/>
  <c r="L259" i="1"/>
  <c r="L258" i="1"/>
  <c r="O258" i="1" s="1"/>
  <c r="P258" i="1" s="1"/>
  <c r="L257" i="1"/>
  <c r="L256" i="1"/>
  <c r="O256" i="1" s="1"/>
  <c r="P256" i="1" s="1"/>
  <c r="L255" i="1"/>
  <c r="L254" i="1"/>
  <c r="O254" i="1" s="1"/>
  <c r="P254" i="1" s="1"/>
  <c r="L253" i="1"/>
  <c r="L252" i="1"/>
  <c r="O252" i="1" s="1"/>
  <c r="P252" i="1" s="1"/>
  <c r="L251" i="1"/>
  <c r="L250" i="1"/>
  <c r="O250" i="1" s="1"/>
  <c r="P250" i="1" s="1"/>
  <c r="L249" i="1"/>
  <c r="L248" i="1"/>
  <c r="O248" i="1" s="1"/>
  <c r="P248" i="1" s="1"/>
  <c r="L247" i="1"/>
  <c r="L246" i="1"/>
  <c r="O246" i="1" s="1"/>
  <c r="P246" i="1" s="1"/>
  <c r="L245" i="1"/>
  <c r="L244" i="1"/>
  <c r="O244" i="1" s="1"/>
  <c r="P244" i="1" s="1"/>
  <c r="L243" i="1"/>
  <c r="L242" i="1"/>
  <c r="O242" i="1" s="1"/>
  <c r="P242" i="1" s="1"/>
  <c r="L241" i="1"/>
  <c r="L240" i="1"/>
  <c r="O240" i="1" s="1"/>
  <c r="P240" i="1" s="1"/>
  <c r="L239" i="1"/>
  <c r="L238" i="1"/>
  <c r="O238" i="1" s="1"/>
  <c r="P238" i="1" s="1"/>
  <c r="L237" i="1"/>
  <c r="L236" i="1"/>
  <c r="O236" i="1" s="1"/>
  <c r="P236" i="1" s="1"/>
  <c r="L235" i="1"/>
  <c r="L234" i="1"/>
  <c r="O234" i="1" s="1"/>
  <c r="P234" i="1" s="1"/>
  <c r="L233" i="1"/>
  <c r="L232" i="1"/>
  <c r="O232" i="1" s="1"/>
  <c r="P232" i="1" s="1"/>
  <c r="L231" i="1"/>
  <c r="L230" i="1"/>
  <c r="O230" i="1" s="1"/>
  <c r="P230" i="1" s="1"/>
  <c r="L229" i="1"/>
  <c r="L228" i="1"/>
  <c r="O228" i="1" s="1"/>
  <c r="P228" i="1" s="1"/>
  <c r="L227" i="1"/>
  <c r="L226" i="1"/>
  <c r="O226" i="1" s="1"/>
  <c r="P226" i="1" s="1"/>
  <c r="L225" i="1"/>
  <c r="L224" i="1"/>
  <c r="O224" i="1" s="1"/>
  <c r="P224" i="1" s="1"/>
  <c r="L223" i="1"/>
  <c r="L222" i="1"/>
  <c r="O222" i="1" s="1"/>
  <c r="P222" i="1" s="1"/>
  <c r="L221" i="1"/>
  <c r="L220" i="1"/>
  <c r="O220" i="1" s="1"/>
  <c r="P220" i="1" s="1"/>
  <c r="L219" i="1"/>
  <c r="L218" i="1"/>
  <c r="O218" i="1" s="1"/>
  <c r="P218" i="1" s="1"/>
  <c r="L217" i="1"/>
  <c r="L216" i="1"/>
  <c r="O216" i="1" s="1"/>
  <c r="P216" i="1" s="1"/>
  <c r="L215" i="1"/>
  <c r="L214" i="1"/>
  <c r="O214" i="1" s="1"/>
  <c r="P214" i="1" s="1"/>
  <c r="L213" i="1"/>
  <c r="L212" i="1"/>
  <c r="O212" i="1" s="1"/>
  <c r="P212" i="1" s="1"/>
  <c r="L211" i="1"/>
  <c r="L210" i="1"/>
  <c r="O210" i="1" s="1"/>
  <c r="P210" i="1" s="1"/>
  <c r="L209" i="1"/>
  <c r="L208" i="1"/>
  <c r="O208" i="1" s="1"/>
  <c r="P208" i="1" s="1"/>
  <c r="L207" i="1"/>
  <c r="L206" i="1"/>
  <c r="O206" i="1" s="1"/>
  <c r="P206" i="1" s="1"/>
  <c r="L205" i="1"/>
  <c r="L204" i="1"/>
  <c r="O204" i="1" s="1"/>
  <c r="P204" i="1" s="1"/>
  <c r="L203" i="1"/>
  <c r="L202" i="1"/>
  <c r="O202" i="1" s="1"/>
  <c r="P202" i="1" s="1"/>
  <c r="L201" i="1"/>
  <c r="L200" i="1"/>
  <c r="O200" i="1" s="1"/>
  <c r="P200" i="1" s="1"/>
  <c r="L199" i="1"/>
  <c r="L198" i="1"/>
  <c r="O198" i="1" s="1"/>
  <c r="P198" i="1" s="1"/>
  <c r="L197" i="1"/>
  <c r="L196" i="1"/>
  <c r="O196" i="1" s="1"/>
  <c r="P196" i="1" s="1"/>
  <c r="L195" i="1"/>
  <c r="L194" i="1"/>
  <c r="O194" i="1" s="1"/>
  <c r="P194" i="1" s="1"/>
  <c r="L193" i="1"/>
  <c r="L192" i="1"/>
  <c r="O192" i="1" s="1"/>
  <c r="P192" i="1" s="1"/>
  <c r="L191" i="1"/>
  <c r="L190" i="1"/>
  <c r="O190" i="1" s="1"/>
  <c r="P190" i="1" s="1"/>
  <c r="L189" i="1"/>
  <c r="L188" i="1"/>
  <c r="O188" i="1" s="1"/>
  <c r="P188" i="1" s="1"/>
  <c r="L187" i="1"/>
  <c r="L186" i="1"/>
  <c r="O186" i="1" s="1"/>
  <c r="P186" i="1" s="1"/>
  <c r="L185" i="1"/>
  <c r="L184" i="1"/>
  <c r="O184" i="1" s="1"/>
  <c r="P184" i="1" s="1"/>
  <c r="L183" i="1"/>
  <c r="L182" i="1"/>
  <c r="O182" i="1" s="1"/>
  <c r="P182" i="1" s="1"/>
  <c r="L181" i="1"/>
  <c r="L180" i="1"/>
  <c r="O180" i="1" s="1"/>
  <c r="P180" i="1" s="1"/>
  <c r="L179" i="1"/>
  <c r="L178" i="1"/>
  <c r="O178" i="1" s="1"/>
  <c r="P178" i="1" s="1"/>
  <c r="L177" i="1"/>
  <c r="L176" i="1"/>
  <c r="O176" i="1" s="1"/>
  <c r="P176" i="1" s="1"/>
  <c r="L175" i="1"/>
  <c r="L174" i="1"/>
  <c r="O174" i="1" s="1"/>
  <c r="P174" i="1" s="1"/>
  <c r="L173" i="1"/>
  <c r="L172" i="1"/>
  <c r="O172" i="1" s="1"/>
  <c r="P172" i="1" s="1"/>
  <c r="L171" i="1"/>
  <c r="L170" i="1"/>
  <c r="O170" i="1" s="1"/>
  <c r="P170" i="1" s="1"/>
  <c r="L169" i="1"/>
  <c r="L168" i="1"/>
  <c r="O168" i="1" s="1"/>
  <c r="P168" i="1" s="1"/>
  <c r="L167" i="1"/>
  <c r="L166" i="1"/>
  <c r="L165" i="1"/>
  <c r="L164" i="1"/>
  <c r="L163" i="1"/>
  <c r="L162" i="1"/>
  <c r="O162" i="1" s="1"/>
  <c r="P162" i="1" s="1"/>
  <c r="L161" i="1"/>
  <c r="L160" i="1"/>
  <c r="L159" i="1"/>
  <c r="L158" i="1"/>
  <c r="L157" i="1"/>
  <c r="L156" i="1"/>
  <c r="L155" i="1"/>
  <c r="L154" i="1"/>
  <c r="L153" i="1"/>
  <c r="L152" i="1"/>
  <c r="L151" i="1"/>
  <c r="O151" i="1" s="1"/>
  <c r="P151" i="1" s="1"/>
  <c r="L150" i="1"/>
  <c r="L149" i="1"/>
  <c r="O149" i="1" s="1"/>
  <c r="P149" i="1" s="1"/>
  <c r="L148" i="1"/>
  <c r="L147" i="1"/>
  <c r="O147" i="1" s="1"/>
  <c r="P147" i="1" s="1"/>
  <c r="L146" i="1"/>
  <c r="L145" i="1"/>
  <c r="O145" i="1" s="1"/>
  <c r="P145" i="1" s="1"/>
  <c r="L144" i="1"/>
  <c r="L143" i="1"/>
  <c r="O143" i="1" s="1"/>
  <c r="P143" i="1" s="1"/>
  <c r="L142" i="1"/>
  <c r="L141" i="1"/>
  <c r="O141" i="1" s="1"/>
  <c r="P141" i="1" s="1"/>
  <c r="L140" i="1"/>
  <c r="L139" i="1"/>
  <c r="O139" i="1" s="1"/>
  <c r="P139" i="1" s="1"/>
  <c r="L138" i="1"/>
  <c r="L137" i="1"/>
  <c r="O137" i="1" s="1"/>
  <c r="P137" i="1" s="1"/>
  <c r="L136" i="1"/>
  <c r="L135" i="1"/>
  <c r="O135" i="1" s="1"/>
  <c r="P135" i="1" s="1"/>
  <c r="L134" i="1"/>
  <c r="L133" i="1"/>
  <c r="O133" i="1" s="1"/>
  <c r="P133" i="1" s="1"/>
  <c r="L132" i="1"/>
  <c r="L131" i="1"/>
  <c r="O131" i="1" s="1"/>
  <c r="P131" i="1" s="1"/>
  <c r="L130" i="1"/>
  <c r="L129" i="1"/>
  <c r="O129" i="1" s="1"/>
  <c r="P129" i="1" s="1"/>
  <c r="L128" i="1"/>
  <c r="L127" i="1"/>
  <c r="O127" i="1" s="1"/>
  <c r="P127" i="1" s="1"/>
  <c r="L126" i="1"/>
  <c r="L125" i="1"/>
  <c r="O125" i="1" s="1"/>
  <c r="P125" i="1" s="1"/>
  <c r="L124" i="1"/>
  <c r="L123" i="1"/>
  <c r="O123" i="1" s="1"/>
  <c r="P123" i="1" s="1"/>
  <c r="L122" i="1"/>
  <c r="L121" i="1"/>
  <c r="O121" i="1" s="1"/>
  <c r="P121" i="1" s="1"/>
  <c r="L120" i="1"/>
  <c r="L119" i="1"/>
  <c r="O119" i="1" s="1"/>
  <c r="P119" i="1" s="1"/>
  <c r="L118" i="1"/>
  <c r="L117" i="1"/>
  <c r="O117" i="1" s="1"/>
  <c r="P117" i="1" s="1"/>
  <c r="L116" i="1"/>
  <c r="L115" i="1"/>
  <c r="O115" i="1" s="1"/>
  <c r="P115" i="1" s="1"/>
  <c r="L114" i="1"/>
  <c r="L113" i="1"/>
  <c r="O113" i="1" s="1"/>
  <c r="P113" i="1" s="1"/>
  <c r="L112" i="1"/>
  <c r="L111" i="1"/>
  <c r="L110" i="1"/>
  <c r="L109" i="1"/>
  <c r="O109" i="1" s="1"/>
  <c r="P109" i="1" s="1"/>
  <c r="L108" i="1"/>
  <c r="L107" i="1"/>
  <c r="O107" i="1" s="1"/>
  <c r="P107" i="1" s="1"/>
  <c r="L106" i="1"/>
  <c r="L105" i="1"/>
  <c r="O105" i="1" s="1"/>
  <c r="P105" i="1" s="1"/>
  <c r="L104" i="1"/>
  <c r="L103" i="1"/>
  <c r="O103" i="1" s="1"/>
  <c r="P103" i="1" s="1"/>
  <c r="L102" i="1"/>
  <c r="L101" i="1"/>
  <c r="O101" i="1" s="1"/>
  <c r="P101" i="1" s="1"/>
  <c r="L100" i="1"/>
  <c r="L99" i="1"/>
  <c r="O99" i="1" s="1"/>
  <c r="P99" i="1" s="1"/>
  <c r="L98" i="1"/>
  <c r="L97" i="1"/>
  <c r="O97" i="1" s="1"/>
  <c r="P97" i="1" s="1"/>
  <c r="L96" i="1"/>
  <c r="L95" i="1"/>
  <c r="O95" i="1" s="1"/>
  <c r="P95" i="1" s="1"/>
  <c r="L94" i="1"/>
  <c r="L93" i="1"/>
  <c r="O93" i="1" s="1"/>
  <c r="P93" i="1" s="1"/>
  <c r="L92" i="1"/>
  <c r="L91" i="1"/>
  <c r="O91" i="1" s="1"/>
  <c r="P91" i="1" s="1"/>
  <c r="L90" i="1"/>
  <c r="L89" i="1"/>
  <c r="O89" i="1" s="1"/>
  <c r="P89" i="1" s="1"/>
  <c r="L88" i="1"/>
  <c r="L87" i="1"/>
  <c r="O87" i="1" s="1"/>
  <c r="P87" i="1" s="1"/>
  <c r="L86" i="1"/>
  <c r="L85" i="1"/>
  <c r="O85" i="1" s="1"/>
  <c r="P85" i="1" s="1"/>
  <c r="L84" i="1"/>
  <c r="L83" i="1"/>
  <c r="O83" i="1" s="1"/>
  <c r="P83" i="1" s="1"/>
  <c r="L82" i="1"/>
  <c r="L81" i="1"/>
  <c r="O81" i="1" s="1"/>
  <c r="P81" i="1" s="1"/>
  <c r="L80" i="1"/>
  <c r="L79" i="1"/>
  <c r="O79" i="1" s="1"/>
  <c r="P79" i="1" s="1"/>
  <c r="L78" i="1"/>
  <c r="L77" i="1"/>
  <c r="L76" i="1"/>
  <c r="L75" i="1"/>
  <c r="O75" i="1" s="1"/>
  <c r="P75" i="1" s="1"/>
  <c r="L74" i="1"/>
  <c r="L73" i="1"/>
  <c r="O73" i="1" s="1"/>
  <c r="P73" i="1" s="1"/>
  <c r="L72" i="1"/>
  <c r="L71" i="1"/>
  <c r="O71" i="1" s="1"/>
  <c r="P71" i="1" s="1"/>
  <c r="L70" i="1"/>
  <c r="L69" i="1"/>
  <c r="O69" i="1" s="1"/>
  <c r="P69" i="1" s="1"/>
  <c r="L68" i="1"/>
  <c r="L67" i="1"/>
  <c r="O67" i="1" s="1"/>
  <c r="P67" i="1" s="1"/>
  <c r="L66" i="1"/>
  <c r="L65" i="1"/>
  <c r="O65" i="1" s="1"/>
  <c r="P65" i="1" s="1"/>
  <c r="L64" i="1"/>
  <c r="L63" i="1"/>
  <c r="O63" i="1" s="1"/>
  <c r="P63" i="1" s="1"/>
  <c r="L62" i="1"/>
  <c r="L61" i="1"/>
  <c r="O61" i="1" s="1"/>
  <c r="P61" i="1" s="1"/>
  <c r="L60" i="1"/>
  <c r="L59" i="1"/>
  <c r="O59" i="1" s="1"/>
  <c r="P59" i="1" s="1"/>
  <c r="L58" i="1"/>
  <c r="L57" i="1"/>
  <c r="O57" i="1" s="1"/>
  <c r="P57" i="1" s="1"/>
  <c r="L56" i="1"/>
  <c r="L55" i="1"/>
  <c r="O55" i="1" s="1"/>
  <c r="P55" i="1" s="1"/>
  <c r="L54" i="1"/>
  <c r="L53" i="1"/>
  <c r="O53" i="1" s="1"/>
  <c r="P53" i="1" s="1"/>
  <c r="L52" i="1"/>
  <c r="L51" i="1"/>
  <c r="O51" i="1" s="1"/>
  <c r="P51" i="1" s="1"/>
  <c r="L50" i="1"/>
  <c r="L49" i="1"/>
  <c r="O49" i="1" s="1"/>
  <c r="P49" i="1" s="1"/>
  <c r="L48" i="1"/>
  <c r="L47" i="1"/>
  <c r="O47" i="1" s="1"/>
  <c r="P47" i="1" s="1"/>
  <c r="L46" i="1"/>
  <c r="L45" i="1"/>
  <c r="O45" i="1" s="1"/>
  <c r="P45" i="1" s="1"/>
  <c r="L44" i="1"/>
  <c r="L43" i="1"/>
  <c r="O43" i="1" s="1"/>
  <c r="P43" i="1" s="1"/>
  <c r="L42" i="1"/>
  <c r="L41" i="1"/>
  <c r="O41" i="1" s="1"/>
  <c r="P41" i="1" s="1"/>
  <c r="L40" i="1"/>
  <c r="L39" i="1"/>
  <c r="O39" i="1" s="1"/>
  <c r="P39" i="1" s="1"/>
  <c r="L38" i="1"/>
  <c r="L37" i="1"/>
  <c r="O37" i="1" s="1"/>
  <c r="P37" i="1" s="1"/>
  <c r="L36" i="1"/>
  <c r="L35" i="1"/>
  <c r="O35" i="1" s="1"/>
  <c r="P35" i="1" s="1"/>
  <c r="L34" i="1"/>
  <c r="L33" i="1"/>
  <c r="O33" i="1" s="1"/>
  <c r="P33" i="1" s="1"/>
  <c r="L32" i="1"/>
  <c r="L31" i="1"/>
  <c r="O31" i="1" s="1"/>
  <c r="P31" i="1" s="1"/>
  <c r="L30" i="1"/>
  <c r="L29" i="1"/>
  <c r="O29" i="1" s="1"/>
  <c r="P29" i="1" s="1"/>
  <c r="L28" i="1"/>
  <c r="L27" i="1"/>
  <c r="O27" i="1" s="1"/>
  <c r="P27" i="1" s="1"/>
  <c r="L26" i="1"/>
  <c r="L25" i="1"/>
  <c r="O25" i="1" s="1"/>
  <c r="P25" i="1" s="1"/>
  <c r="L24" i="1"/>
  <c r="L23" i="1"/>
  <c r="O23" i="1" s="1"/>
  <c r="P23" i="1" s="1"/>
  <c r="L22" i="1"/>
  <c r="L21" i="1"/>
  <c r="O21" i="1" s="1"/>
  <c r="P21" i="1" s="1"/>
  <c r="L20" i="1"/>
  <c r="L19" i="1"/>
  <c r="O19" i="1" s="1"/>
  <c r="P19" i="1" s="1"/>
  <c r="L18" i="1"/>
  <c r="L17" i="1"/>
  <c r="O17" i="1" s="1"/>
  <c r="P17" i="1" s="1"/>
  <c r="L16" i="1"/>
  <c r="L15" i="1"/>
  <c r="O15" i="1" s="1"/>
  <c r="P15" i="1" s="1"/>
  <c r="L14" i="1"/>
  <c r="L13" i="1"/>
  <c r="O13" i="1" s="1"/>
  <c r="P13" i="1" s="1"/>
  <c r="L12" i="1"/>
  <c r="A93" i="2"/>
  <c r="G77" i="2"/>
  <c r="G76" i="2"/>
  <c r="E62" i="2"/>
  <c r="E63" i="2" s="1"/>
  <c r="E64" i="2" s="1"/>
  <c r="E65" i="2" s="1"/>
  <c r="E66" i="2" s="1"/>
  <c r="E67" i="2" s="1"/>
  <c r="E68" i="2" s="1"/>
  <c r="E69" i="2" s="1"/>
  <c r="E70" i="2" s="1"/>
  <c r="G59" i="2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52" i="2"/>
  <c r="G53" i="2" s="1"/>
  <c r="E38" i="2"/>
  <c r="E39" i="2" s="1"/>
  <c r="E40" i="2" s="1"/>
  <c r="E41" i="2" s="1"/>
  <c r="E42" i="2" s="1"/>
  <c r="E43" i="2" s="1"/>
  <c r="E44" i="2" s="1"/>
  <c r="E45" i="2" s="1"/>
  <c r="E46" i="2" s="1"/>
  <c r="G35" i="2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F20" i="2"/>
  <c r="F19" i="2"/>
  <c r="F18" i="2"/>
  <c r="F16" i="2"/>
  <c r="B16" i="2"/>
  <c r="F15" i="2"/>
  <c r="R12" i="2"/>
  <c r="S12" i="2" s="1"/>
  <c r="O12" i="2"/>
  <c r="P12" i="2" s="1"/>
  <c r="S11" i="2"/>
  <c r="R11" i="2"/>
  <c r="P11" i="2"/>
  <c r="O11" i="2"/>
  <c r="R10" i="2"/>
  <c r="S10" i="2" s="1"/>
  <c r="O10" i="2"/>
  <c r="P10" i="2" s="1"/>
  <c r="B10" i="2"/>
  <c r="B11" i="2" s="1"/>
  <c r="B12" i="2" s="1"/>
  <c r="B13" i="2" s="1"/>
  <c r="B14" i="2" s="1"/>
  <c r="R6" i="2"/>
  <c r="S6" i="2" s="1"/>
  <c r="O6" i="2"/>
  <c r="P6" i="2" s="1"/>
  <c r="S5" i="2"/>
  <c r="R5" i="2"/>
  <c r="P5" i="2"/>
  <c r="O5" i="2"/>
  <c r="B5" i="2"/>
  <c r="B6" i="2" s="1"/>
  <c r="B7" i="2" s="1"/>
  <c r="B15" i="2" s="1"/>
  <c r="R4" i="2"/>
  <c r="S4" i="2" s="1"/>
  <c r="O4" i="2"/>
  <c r="P4" i="2" s="1"/>
  <c r="B4" i="2"/>
  <c r="B3" i="2"/>
  <c r="O14" i="1" l="1"/>
  <c r="P14" i="1" s="1"/>
  <c r="O16" i="1"/>
  <c r="P16" i="1" s="1"/>
  <c r="O18" i="1"/>
  <c r="P18" i="1" s="1"/>
  <c r="O20" i="1"/>
  <c r="P20" i="1" s="1"/>
  <c r="O22" i="1"/>
  <c r="P22" i="1" s="1"/>
  <c r="O24" i="1"/>
  <c r="P24" i="1" s="1"/>
  <c r="O26" i="1"/>
  <c r="P26" i="1" s="1"/>
  <c r="O28" i="1"/>
  <c r="P28" i="1" s="1"/>
  <c r="O30" i="1"/>
  <c r="P30" i="1" s="1"/>
  <c r="O32" i="1"/>
  <c r="P32" i="1" s="1"/>
  <c r="O34" i="1"/>
  <c r="P34" i="1" s="1"/>
  <c r="O36" i="1"/>
  <c r="P36" i="1" s="1"/>
  <c r="O38" i="1"/>
  <c r="P38" i="1" s="1"/>
  <c r="O40" i="1"/>
  <c r="P40" i="1" s="1"/>
  <c r="O42" i="1"/>
  <c r="P42" i="1" s="1"/>
  <c r="O44" i="1"/>
  <c r="P44" i="1" s="1"/>
  <c r="O46" i="1"/>
  <c r="P46" i="1" s="1"/>
  <c r="O48" i="1"/>
  <c r="P48" i="1" s="1"/>
  <c r="O50" i="1"/>
  <c r="P50" i="1" s="1"/>
  <c r="O52" i="1"/>
  <c r="P52" i="1" s="1"/>
  <c r="O54" i="1"/>
  <c r="P54" i="1" s="1"/>
  <c r="O56" i="1"/>
  <c r="P56" i="1" s="1"/>
  <c r="O58" i="1"/>
  <c r="P58" i="1" s="1"/>
  <c r="O60" i="1"/>
  <c r="P60" i="1" s="1"/>
  <c r="O62" i="1"/>
  <c r="P62" i="1" s="1"/>
  <c r="O64" i="1"/>
  <c r="P64" i="1" s="1"/>
  <c r="O66" i="1"/>
  <c r="P66" i="1" s="1"/>
  <c r="O68" i="1"/>
  <c r="P68" i="1" s="1"/>
  <c r="O70" i="1"/>
  <c r="P70" i="1" s="1"/>
  <c r="O72" i="1"/>
  <c r="P72" i="1" s="1"/>
  <c r="O74" i="1"/>
  <c r="P74" i="1" s="1"/>
  <c r="O76" i="1"/>
  <c r="P76" i="1" s="1"/>
  <c r="O77" i="1"/>
  <c r="P77" i="1" s="1"/>
  <c r="O78" i="1"/>
  <c r="P78" i="1" s="1"/>
  <c r="O80" i="1"/>
  <c r="P80" i="1" s="1"/>
  <c r="O82" i="1"/>
  <c r="P82" i="1" s="1"/>
  <c r="O84" i="1"/>
  <c r="P84" i="1" s="1"/>
  <c r="O86" i="1"/>
  <c r="P86" i="1" s="1"/>
  <c r="O88" i="1"/>
  <c r="P88" i="1" s="1"/>
  <c r="O90" i="1"/>
  <c r="P90" i="1" s="1"/>
  <c r="O92" i="1"/>
  <c r="P92" i="1" s="1"/>
  <c r="O94" i="1"/>
  <c r="P94" i="1" s="1"/>
  <c r="O96" i="1"/>
  <c r="P96" i="1" s="1"/>
  <c r="O98" i="1"/>
  <c r="P98" i="1" s="1"/>
  <c r="O100" i="1"/>
  <c r="P100" i="1" s="1"/>
  <c r="O102" i="1"/>
  <c r="P102" i="1" s="1"/>
  <c r="O104" i="1"/>
  <c r="P104" i="1" s="1"/>
  <c r="O106" i="1"/>
  <c r="P106" i="1" s="1"/>
  <c r="O108" i="1"/>
  <c r="P108" i="1" s="1"/>
  <c r="O110" i="1"/>
  <c r="P110" i="1" s="1"/>
  <c r="O111" i="1"/>
  <c r="P111" i="1" s="1"/>
  <c r="O112" i="1"/>
  <c r="P112" i="1" s="1"/>
  <c r="O114" i="1"/>
  <c r="P114" i="1" s="1"/>
  <c r="O116" i="1"/>
  <c r="P116" i="1" s="1"/>
  <c r="O118" i="1"/>
  <c r="P118" i="1" s="1"/>
  <c r="O120" i="1"/>
  <c r="P120" i="1" s="1"/>
  <c r="O122" i="1"/>
  <c r="P122" i="1" s="1"/>
  <c r="O124" i="1"/>
  <c r="P124" i="1" s="1"/>
  <c r="O126" i="1"/>
  <c r="P126" i="1" s="1"/>
  <c r="O128" i="1"/>
  <c r="P128" i="1" s="1"/>
  <c r="O130" i="1"/>
  <c r="P130" i="1" s="1"/>
  <c r="O132" i="1"/>
  <c r="P132" i="1" s="1"/>
  <c r="O134" i="1"/>
  <c r="P134" i="1" s="1"/>
  <c r="O136" i="1"/>
  <c r="P136" i="1" s="1"/>
  <c r="O138" i="1"/>
  <c r="P138" i="1" s="1"/>
  <c r="O140" i="1"/>
  <c r="P140" i="1" s="1"/>
  <c r="O142" i="1"/>
  <c r="P142" i="1" s="1"/>
  <c r="O144" i="1"/>
  <c r="P144" i="1" s="1"/>
  <c r="O146" i="1"/>
  <c r="P146" i="1" s="1"/>
  <c r="O148" i="1"/>
  <c r="P148" i="1" s="1"/>
  <c r="O150" i="1"/>
  <c r="P150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3" i="1"/>
  <c r="P163" i="1" s="1"/>
  <c r="O164" i="1"/>
  <c r="P164" i="1" s="1"/>
  <c r="O165" i="1"/>
  <c r="P165" i="1" s="1"/>
  <c r="O166" i="1"/>
  <c r="P166" i="1" s="1"/>
  <c r="O167" i="1"/>
  <c r="P167" i="1" s="1"/>
  <c r="O169" i="1"/>
  <c r="P169" i="1" s="1"/>
  <c r="O171" i="1"/>
  <c r="P171" i="1" s="1"/>
  <c r="O173" i="1"/>
  <c r="P173" i="1" s="1"/>
  <c r="O175" i="1"/>
  <c r="P175" i="1" s="1"/>
  <c r="O177" i="1"/>
  <c r="P177" i="1" s="1"/>
  <c r="O179" i="1"/>
  <c r="P179" i="1" s="1"/>
  <c r="O181" i="1"/>
  <c r="P181" i="1" s="1"/>
  <c r="O183" i="1"/>
  <c r="P183" i="1" s="1"/>
  <c r="O185" i="1"/>
  <c r="P185" i="1" s="1"/>
  <c r="O187" i="1"/>
  <c r="P187" i="1" s="1"/>
  <c r="O189" i="1"/>
  <c r="P189" i="1" s="1"/>
  <c r="O191" i="1"/>
  <c r="P191" i="1" s="1"/>
  <c r="O193" i="1"/>
  <c r="P193" i="1" s="1"/>
  <c r="O195" i="1"/>
  <c r="P195" i="1" s="1"/>
  <c r="O197" i="1"/>
  <c r="P197" i="1" s="1"/>
  <c r="O199" i="1"/>
  <c r="P199" i="1" s="1"/>
  <c r="O201" i="1"/>
  <c r="P201" i="1" s="1"/>
  <c r="O203" i="1"/>
  <c r="P203" i="1" s="1"/>
  <c r="O205" i="1"/>
  <c r="P205" i="1" s="1"/>
  <c r="O207" i="1"/>
  <c r="P207" i="1" s="1"/>
  <c r="O209" i="1"/>
  <c r="P209" i="1" s="1"/>
  <c r="O211" i="1"/>
  <c r="P211" i="1" s="1"/>
  <c r="O213" i="1"/>
  <c r="P213" i="1" s="1"/>
  <c r="O215" i="1"/>
  <c r="P215" i="1" s="1"/>
  <c r="O217" i="1"/>
  <c r="P217" i="1" s="1"/>
  <c r="O219" i="1"/>
  <c r="P219" i="1" s="1"/>
  <c r="O221" i="1"/>
  <c r="P221" i="1" s="1"/>
  <c r="O223" i="1"/>
  <c r="P223" i="1" s="1"/>
  <c r="O225" i="1"/>
  <c r="P225" i="1" s="1"/>
  <c r="O227" i="1"/>
  <c r="P227" i="1" s="1"/>
  <c r="O229" i="1"/>
  <c r="P229" i="1" s="1"/>
  <c r="O231" i="1"/>
  <c r="P231" i="1" s="1"/>
  <c r="O233" i="1"/>
  <c r="P233" i="1" s="1"/>
  <c r="O235" i="1"/>
  <c r="P235" i="1" s="1"/>
  <c r="O237" i="1"/>
  <c r="P237" i="1" s="1"/>
  <c r="O239" i="1"/>
  <c r="P239" i="1" s="1"/>
  <c r="O241" i="1"/>
  <c r="P241" i="1" s="1"/>
  <c r="O243" i="1"/>
  <c r="P243" i="1" s="1"/>
  <c r="O245" i="1"/>
  <c r="P245" i="1" s="1"/>
  <c r="O247" i="1"/>
  <c r="P247" i="1" s="1"/>
  <c r="O249" i="1"/>
  <c r="P249" i="1" s="1"/>
  <c r="O251" i="1"/>
  <c r="P251" i="1" s="1"/>
  <c r="O253" i="1"/>
  <c r="P253" i="1" s="1"/>
  <c r="O255" i="1"/>
  <c r="P255" i="1" s="1"/>
  <c r="O257" i="1"/>
  <c r="P257" i="1" s="1"/>
  <c r="O259" i="1"/>
  <c r="P259" i="1" s="1"/>
  <c r="O260" i="1"/>
  <c r="P260" i="1" s="1"/>
  <c r="O262" i="1"/>
  <c r="P262" i="1" s="1"/>
  <c r="O264" i="1"/>
  <c r="P264" i="1" s="1"/>
  <c r="O266" i="1"/>
  <c r="P266" i="1" s="1"/>
  <c r="O268" i="1"/>
  <c r="P268" i="1" s="1"/>
  <c r="O270" i="1"/>
  <c r="P270" i="1" s="1"/>
  <c r="O272" i="1"/>
  <c r="P272" i="1" s="1"/>
  <c r="O274" i="1"/>
  <c r="P274" i="1" s="1"/>
  <c r="O276" i="1"/>
  <c r="P276" i="1" s="1"/>
  <c r="O278" i="1"/>
  <c r="P278" i="1" s="1"/>
  <c r="O280" i="1"/>
  <c r="P280" i="1" s="1"/>
  <c r="O282" i="1"/>
  <c r="P282" i="1" s="1"/>
  <c r="O284" i="1"/>
  <c r="P284" i="1" s="1"/>
  <c r="O286" i="1"/>
  <c r="P286" i="1" s="1"/>
  <c r="O288" i="1"/>
  <c r="P288" i="1" s="1"/>
  <c r="O290" i="1"/>
  <c r="P290" i="1" s="1"/>
  <c r="O292" i="1"/>
  <c r="P292" i="1" s="1"/>
  <c r="O294" i="1"/>
  <c r="P294" i="1" s="1"/>
  <c r="O296" i="1"/>
  <c r="P296" i="1" s="1"/>
  <c r="O298" i="1"/>
  <c r="P298" i="1" s="1"/>
  <c r="O300" i="1"/>
  <c r="P300" i="1" s="1"/>
  <c r="O302" i="1"/>
  <c r="P302" i="1" s="1"/>
  <c r="O304" i="1"/>
  <c r="P304" i="1" s="1"/>
  <c r="O306" i="1"/>
  <c r="P306" i="1" s="1"/>
  <c r="O308" i="1"/>
  <c r="P308" i="1" s="1"/>
  <c r="O310" i="1"/>
  <c r="P310" i="1" s="1"/>
  <c r="O312" i="1"/>
  <c r="P312" i="1" s="1"/>
  <c r="O314" i="1"/>
  <c r="P314" i="1" s="1"/>
  <c r="O316" i="1"/>
  <c r="P316" i="1" s="1"/>
  <c r="O318" i="1"/>
  <c r="P318" i="1" s="1"/>
  <c r="O320" i="1"/>
  <c r="P320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2" i="1"/>
  <c r="P332" i="1" s="1"/>
  <c r="O333" i="1"/>
  <c r="P333" i="1" s="1"/>
  <c r="O334" i="1"/>
  <c r="P334" i="1" s="1"/>
  <c r="O335" i="1"/>
  <c r="P335" i="1" s="1"/>
  <c r="O336" i="1"/>
  <c r="P336" i="1" s="1"/>
  <c r="O337" i="1"/>
  <c r="P337" i="1" s="1"/>
  <c r="O338" i="1"/>
  <c r="P338" i="1" s="1"/>
  <c r="O339" i="1"/>
  <c r="P339" i="1" s="1"/>
  <c r="O340" i="1"/>
  <c r="P340" i="1" s="1"/>
  <c r="O341" i="1"/>
  <c r="P341" i="1" s="1"/>
  <c r="O342" i="1"/>
  <c r="P342" i="1" s="1"/>
  <c r="O344" i="1"/>
  <c r="P344" i="1" s="1"/>
  <c r="O346" i="1"/>
  <c r="P346" i="1" s="1"/>
  <c r="O348" i="1"/>
  <c r="P348" i="1" s="1"/>
  <c r="O350" i="1"/>
  <c r="P350" i="1" s="1"/>
  <c r="O352" i="1"/>
  <c r="P352" i="1" s="1"/>
  <c r="O354" i="1"/>
  <c r="P354" i="1" s="1"/>
  <c r="O356" i="1"/>
  <c r="P356" i="1" s="1"/>
  <c r="O358" i="1"/>
  <c r="P358" i="1" s="1"/>
  <c r="O360" i="1"/>
  <c r="P360" i="1" s="1"/>
  <c r="O362" i="1"/>
  <c r="P362" i="1" s="1"/>
  <c r="O364" i="1"/>
  <c r="P364" i="1" s="1"/>
  <c r="O366" i="1"/>
  <c r="P366" i="1" s="1"/>
  <c r="O368" i="1"/>
  <c r="P368" i="1" s="1"/>
  <c r="O370" i="1"/>
  <c r="P370" i="1" s="1"/>
  <c r="O372" i="1"/>
  <c r="P372" i="1" s="1"/>
  <c r="O374" i="1"/>
  <c r="P374" i="1" s="1"/>
  <c r="O376" i="1"/>
  <c r="P376" i="1" s="1"/>
  <c r="O377" i="1"/>
  <c r="P377" i="1" s="1"/>
  <c r="O378" i="1"/>
  <c r="P378" i="1" s="1"/>
  <c r="O380" i="1"/>
  <c r="P380" i="1" s="1"/>
  <c r="O381" i="1"/>
  <c r="P381" i="1" s="1"/>
  <c r="O382" i="1"/>
  <c r="P382" i="1" s="1"/>
  <c r="O384" i="1"/>
  <c r="P384" i="1" s="1"/>
  <c r="O386" i="1"/>
  <c r="P386" i="1" s="1"/>
  <c r="O388" i="1"/>
  <c r="P388" i="1" s="1"/>
  <c r="O390" i="1"/>
  <c r="P390" i="1" s="1"/>
  <c r="O392" i="1"/>
  <c r="P392" i="1" s="1"/>
  <c r="O394" i="1"/>
  <c r="P394" i="1" s="1"/>
  <c r="O396" i="1"/>
  <c r="P396" i="1" s="1"/>
  <c r="O397" i="1"/>
  <c r="P397" i="1" s="1"/>
  <c r="O398" i="1"/>
  <c r="P398" i="1" s="1"/>
  <c r="O400" i="1"/>
  <c r="P400" i="1" s="1"/>
  <c r="O402" i="1"/>
  <c r="P402" i="1" s="1"/>
  <c r="O404" i="1"/>
  <c r="P404" i="1" s="1"/>
  <c r="O406" i="1"/>
  <c r="P406" i="1" s="1"/>
  <c r="O408" i="1"/>
  <c r="P408" i="1" s="1"/>
  <c r="O409" i="1"/>
  <c r="P409" i="1" s="1"/>
  <c r="O410" i="1"/>
  <c r="P410" i="1" s="1"/>
  <c r="O411" i="1"/>
  <c r="P411" i="1" s="1"/>
  <c r="O412" i="1"/>
  <c r="P412" i="1" s="1"/>
  <c r="O413" i="1"/>
  <c r="P413" i="1" s="1"/>
  <c r="O414" i="1"/>
  <c r="P414" i="1" s="1"/>
  <c r="O415" i="1"/>
  <c r="P415" i="1" s="1"/>
  <c r="O416" i="1"/>
  <c r="P416" i="1" s="1"/>
  <c r="O417" i="1"/>
  <c r="P417" i="1" s="1"/>
  <c r="O418" i="1"/>
  <c r="P418" i="1" s="1"/>
  <c r="O419" i="1"/>
  <c r="P419" i="1" s="1"/>
  <c r="O420" i="1"/>
  <c r="P420" i="1" s="1"/>
  <c r="O421" i="1"/>
  <c r="P421" i="1" s="1"/>
  <c r="O422" i="1"/>
  <c r="P422" i="1" s="1"/>
  <c r="O424" i="1"/>
  <c r="P424" i="1" s="1"/>
  <c r="O425" i="1"/>
  <c r="P425" i="1" s="1"/>
  <c r="O426" i="1"/>
  <c r="P426" i="1" s="1"/>
  <c r="O428" i="1"/>
  <c r="P428" i="1" s="1"/>
  <c r="O430" i="1"/>
  <c r="P430" i="1" s="1"/>
  <c r="O432" i="1"/>
  <c r="P432" i="1" s="1"/>
  <c r="O434" i="1"/>
  <c r="P434" i="1" s="1"/>
  <c r="O436" i="1"/>
  <c r="P436" i="1" s="1"/>
  <c r="O438" i="1"/>
  <c r="P438" i="1" s="1"/>
  <c r="O440" i="1"/>
  <c r="P440" i="1" s="1"/>
  <c r="O442" i="1"/>
  <c r="P442" i="1" s="1"/>
  <c r="O444" i="1"/>
  <c r="P444" i="1" s="1"/>
  <c r="O446" i="1"/>
  <c r="P446" i="1" s="1"/>
  <c r="O448" i="1"/>
  <c r="P448" i="1" s="1"/>
  <c r="O450" i="1"/>
  <c r="P450" i="1" s="1"/>
  <c r="O452" i="1"/>
  <c r="P452" i="1" s="1"/>
  <c r="O454" i="1"/>
  <c r="P454" i="1" s="1"/>
  <c r="O456" i="1"/>
  <c r="P456" i="1" s="1"/>
  <c r="O458" i="1"/>
  <c r="P458" i="1" s="1"/>
  <c r="O460" i="1"/>
  <c r="P460" i="1" s="1"/>
  <c r="O462" i="1"/>
  <c r="P462" i="1" s="1"/>
  <c r="O464" i="1"/>
  <c r="P464" i="1" s="1"/>
  <c r="O466" i="1"/>
  <c r="P466" i="1" s="1"/>
  <c r="O468" i="1"/>
  <c r="P468" i="1" s="1"/>
  <c r="O470" i="1"/>
  <c r="P470" i="1" s="1"/>
  <c r="O472" i="1"/>
  <c r="P472" i="1" s="1"/>
  <c r="O474" i="1"/>
  <c r="P474" i="1" s="1"/>
  <c r="O476" i="1"/>
  <c r="P476" i="1" s="1"/>
  <c r="O478" i="1"/>
  <c r="P478" i="1" s="1"/>
  <c r="O480" i="1"/>
  <c r="P480" i="1" s="1"/>
  <c r="O482" i="1"/>
  <c r="P482" i="1" s="1"/>
  <c r="O484" i="1"/>
  <c r="P484" i="1" s="1"/>
  <c r="O486" i="1"/>
  <c r="P486" i="1" s="1"/>
  <c r="O488" i="1"/>
  <c r="P488" i="1" s="1"/>
  <c r="O490" i="1"/>
  <c r="P490" i="1" s="1"/>
  <c r="O492" i="1"/>
  <c r="P492" i="1" s="1"/>
  <c r="O494" i="1"/>
  <c r="P494" i="1" s="1"/>
  <c r="O496" i="1"/>
  <c r="P496" i="1" s="1"/>
  <c r="O498" i="1"/>
  <c r="P498" i="1" s="1"/>
  <c r="O500" i="1"/>
  <c r="P500" i="1" s="1"/>
  <c r="O502" i="1"/>
  <c r="P502" i="1" s="1"/>
  <c r="O504" i="1"/>
  <c r="P504" i="1" s="1"/>
  <c r="O506" i="1"/>
  <c r="P506" i="1" s="1"/>
  <c r="O508" i="1"/>
  <c r="P508" i="1" s="1"/>
  <c r="O510" i="1"/>
  <c r="P510" i="1" s="1"/>
  <c r="O512" i="1"/>
  <c r="P512" i="1" s="1"/>
  <c r="O514" i="1"/>
  <c r="P514" i="1" s="1"/>
  <c r="O516" i="1"/>
  <c r="P516" i="1" s="1"/>
  <c r="O518" i="1"/>
  <c r="P518" i="1" s="1"/>
  <c r="O520" i="1"/>
  <c r="P520" i="1" s="1"/>
  <c r="O522" i="1"/>
  <c r="P522" i="1" s="1"/>
  <c r="O524" i="1"/>
  <c r="P524" i="1" s="1"/>
  <c r="O526" i="1"/>
  <c r="P526" i="1" s="1"/>
  <c r="O528" i="1"/>
  <c r="P528" i="1" s="1"/>
  <c r="O530" i="1"/>
  <c r="P530" i="1" s="1"/>
  <c r="O532" i="1"/>
  <c r="P532" i="1" s="1"/>
  <c r="O534" i="1"/>
  <c r="P534" i="1" s="1"/>
  <c r="O536" i="1"/>
  <c r="P536" i="1" s="1"/>
  <c r="O537" i="1"/>
  <c r="P537" i="1" s="1"/>
  <c r="O538" i="1"/>
  <c r="P538" i="1" s="1"/>
  <c r="O539" i="1"/>
  <c r="P539" i="1" s="1"/>
  <c r="O540" i="1"/>
  <c r="P540" i="1" s="1"/>
  <c r="O541" i="1"/>
  <c r="P541" i="1" s="1"/>
  <c r="O542" i="1"/>
  <c r="P542" i="1" s="1"/>
  <c r="O543" i="1"/>
  <c r="P543" i="1" s="1"/>
  <c r="O544" i="1"/>
  <c r="P544" i="1" s="1"/>
  <c r="O545" i="1"/>
  <c r="P545" i="1" s="1"/>
  <c r="O546" i="1"/>
  <c r="P546" i="1" s="1"/>
  <c r="O548" i="1"/>
  <c r="P548" i="1" s="1"/>
  <c r="O550" i="1"/>
  <c r="P550" i="1" s="1"/>
  <c r="O552" i="1"/>
  <c r="P552" i="1" s="1"/>
  <c r="O554" i="1"/>
  <c r="P554" i="1" s="1"/>
  <c r="O556" i="1"/>
  <c r="P556" i="1" s="1"/>
  <c r="O558" i="1"/>
  <c r="P558" i="1" s="1"/>
  <c r="O560" i="1"/>
  <c r="P560" i="1" s="1"/>
  <c r="O562" i="1"/>
  <c r="P562" i="1" s="1"/>
  <c r="O564" i="1"/>
  <c r="P564" i="1" s="1"/>
  <c r="O566" i="1"/>
  <c r="P566" i="1" s="1"/>
  <c r="O568" i="1"/>
  <c r="P568" i="1" s="1"/>
  <c r="O570" i="1"/>
  <c r="P570" i="1" s="1"/>
  <c r="O572" i="1"/>
  <c r="P572" i="1" s="1"/>
  <c r="O574" i="1"/>
  <c r="P574" i="1" s="1"/>
  <c r="O576" i="1"/>
  <c r="P576" i="1" s="1"/>
  <c r="O578" i="1"/>
  <c r="P578" i="1" s="1"/>
  <c r="O580" i="1"/>
  <c r="P580" i="1" s="1"/>
  <c r="O582" i="1"/>
  <c r="P582" i="1" s="1"/>
  <c r="O584" i="1"/>
  <c r="P584" i="1" s="1"/>
  <c r="O586" i="1"/>
  <c r="P586" i="1" s="1"/>
  <c r="O588" i="1"/>
  <c r="P588" i="1" s="1"/>
  <c r="O590" i="1"/>
  <c r="P590" i="1" s="1"/>
  <c r="O592" i="1"/>
  <c r="P592" i="1" s="1"/>
  <c r="O594" i="1"/>
  <c r="P594" i="1" s="1"/>
  <c r="O596" i="1"/>
  <c r="P596" i="1" s="1"/>
  <c r="O598" i="1"/>
  <c r="P598" i="1" s="1"/>
  <c r="O600" i="1"/>
  <c r="P600" i="1" s="1"/>
  <c r="O602" i="1"/>
  <c r="P602" i="1" s="1"/>
  <c r="O604" i="1"/>
  <c r="P604" i="1" s="1"/>
  <c r="O606" i="1"/>
  <c r="P606" i="1" s="1"/>
  <c r="O608" i="1"/>
  <c r="P608" i="1" s="1"/>
  <c r="O610" i="1"/>
  <c r="P610" i="1" s="1"/>
  <c r="O612" i="1"/>
  <c r="P612" i="1" s="1"/>
  <c r="O614" i="1"/>
  <c r="P614" i="1" s="1"/>
  <c r="O616" i="1"/>
  <c r="P616" i="1" s="1"/>
  <c r="O618" i="1"/>
  <c r="P618" i="1" s="1"/>
  <c r="O620" i="1"/>
  <c r="P620" i="1" s="1"/>
  <c r="O622" i="1"/>
  <c r="P622" i="1" s="1"/>
  <c r="O624" i="1"/>
  <c r="P624" i="1" s="1"/>
  <c r="O626" i="1"/>
  <c r="P626" i="1" s="1"/>
  <c r="O628" i="1"/>
  <c r="P628" i="1" s="1"/>
  <c r="O630" i="1"/>
  <c r="P630" i="1" s="1"/>
  <c r="O632" i="1"/>
  <c r="P632" i="1" s="1"/>
  <c r="O634" i="1"/>
  <c r="P634" i="1" s="1"/>
  <c r="O636" i="1"/>
  <c r="P636" i="1" s="1"/>
  <c r="O637" i="1"/>
  <c r="P637" i="1" s="1"/>
  <c r="O641" i="1"/>
  <c r="P641" i="1" s="1"/>
  <c r="O645" i="1"/>
  <c r="P645" i="1" s="1"/>
  <c r="O649" i="1"/>
  <c r="P649" i="1" s="1"/>
  <c r="O653" i="1"/>
  <c r="P653" i="1" s="1"/>
  <c r="O665" i="1"/>
  <c r="P665" i="1" s="1"/>
  <c r="O673" i="1"/>
  <c r="P673" i="1" s="1"/>
  <c r="O681" i="1"/>
  <c r="P681" i="1" s="1"/>
  <c r="O687" i="1"/>
  <c r="P687" i="1" s="1"/>
  <c r="O691" i="1"/>
  <c r="P691" i="1" s="1"/>
  <c r="O695" i="1"/>
  <c r="P695" i="1" s="1"/>
  <c r="O703" i="1"/>
  <c r="P703" i="1" s="1"/>
  <c r="O711" i="1"/>
  <c r="P711" i="1" s="1"/>
  <c r="O721" i="1"/>
  <c r="P721" i="1" s="1"/>
  <c r="O729" i="1"/>
  <c r="P729" i="1" s="1"/>
  <c r="O737" i="1"/>
  <c r="P737" i="1" s="1"/>
  <c r="O745" i="1"/>
  <c r="P745" i="1" s="1"/>
  <c r="O638" i="1"/>
  <c r="P638" i="1" s="1"/>
  <c r="O639" i="1"/>
  <c r="P639" i="1" s="1"/>
  <c r="O640" i="1"/>
  <c r="P640" i="1" s="1"/>
  <c r="O642" i="1"/>
  <c r="P642" i="1" s="1"/>
  <c r="O643" i="1"/>
  <c r="P643" i="1" s="1"/>
  <c r="O644" i="1"/>
  <c r="P644" i="1" s="1"/>
  <c r="O646" i="1"/>
  <c r="P646" i="1" s="1"/>
  <c r="O647" i="1"/>
  <c r="P647" i="1" s="1"/>
  <c r="O648" i="1"/>
  <c r="P648" i="1" s="1"/>
  <c r="O650" i="1"/>
  <c r="P650" i="1" s="1"/>
  <c r="O651" i="1"/>
  <c r="P651" i="1" s="1"/>
  <c r="O652" i="1"/>
  <c r="P652" i="1" s="1"/>
  <c r="O655" i="1"/>
  <c r="P655" i="1" s="1"/>
  <c r="O656" i="1"/>
  <c r="P656" i="1" s="1"/>
  <c r="O657" i="1"/>
  <c r="P657" i="1" s="1"/>
  <c r="O658" i="1"/>
  <c r="P658" i="1" s="1"/>
  <c r="O659" i="1"/>
  <c r="P659" i="1" s="1"/>
  <c r="O661" i="1"/>
  <c r="P661" i="1" s="1"/>
  <c r="O663" i="1"/>
  <c r="P663" i="1" s="1"/>
  <c r="O667" i="1"/>
  <c r="P667" i="1" s="1"/>
  <c r="O669" i="1"/>
  <c r="P669" i="1" s="1"/>
  <c r="O671" i="1"/>
  <c r="P671" i="1" s="1"/>
  <c r="O675" i="1"/>
  <c r="P675" i="1" s="1"/>
  <c r="O677" i="1"/>
  <c r="P677" i="1" s="1"/>
  <c r="O679" i="1"/>
  <c r="P679" i="1" s="1"/>
  <c r="O682" i="1"/>
  <c r="P682" i="1" s="1"/>
  <c r="O683" i="1"/>
  <c r="P683" i="1" s="1"/>
  <c r="O685" i="1"/>
  <c r="P685" i="1" s="1"/>
  <c r="O688" i="1"/>
  <c r="P688" i="1" s="1"/>
  <c r="O689" i="1"/>
  <c r="P689" i="1" s="1"/>
  <c r="O690" i="1"/>
  <c r="P690" i="1" s="1"/>
  <c r="O692" i="1"/>
  <c r="P692" i="1" s="1"/>
  <c r="O693" i="1"/>
  <c r="P693" i="1" s="1"/>
  <c r="O694" i="1"/>
  <c r="P694" i="1" s="1"/>
  <c r="O697" i="1"/>
  <c r="P697" i="1" s="1"/>
  <c r="O699" i="1"/>
  <c r="P699" i="1" s="1"/>
  <c r="O701" i="1"/>
  <c r="P701" i="1" s="1"/>
  <c r="O705" i="1"/>
  <c r="P705" i="1" s="1"/>
  <c r="O707" i="1"/>
  <c r="P707" i="1" s="1"/>
  <c r="O709" i="1"/>
  <c r="P709" i="1" s="1"/>
  <c r="O713" i="1"/>
  <c r="P713" i="1" s="1"/>
  <c r="O714" i="1"/>
  <c r="P714" i="1" s="1"/>
  <c r="O715" i="1"/>
  <c r="P715" i="1" s="1"/>
  <c r="O717" i="1"/>
  <c r="P717" i="1" s="1"/>
  <c r="O719" i="1"/>
  <c r="P719" i="1" s="1"/>
  <c r="O723" i="1"/>
  <c r="P723" i="1" s="1"/>
  <c r="O725" i="1"/>
  <c r="P725" i="1" s="1"/>
  <c r="O727" i="1"/>
  <c r="P727" i="1" s="1"/>
  <c r="O731" i="1"/>
  <c r="P731" i="1" s="1"/>
  <c r="O733" i="1"/>
  <c r="P733" i="1" s="1"/>
  <c r="O735" i="1"/>
  <c r="P735" i="1" s="1"/>
  <c r="O739" i="1"/>
  <c r="P739" i="1" s="1"/>
  <c r="O741" i="1"/>
  <c r="P741" i="1" s="1"/>
  <c r="O743" i="1"/>
  <c r="P743" i="1" s="1"/>
  <c r="O747" i="1"/>
  <c r="P747" i="1" s="1"/>
  <c r="O749" i="1"/>
  <c r="P749" i="1" s="1"/>
  <c r="O751" i="1"/>
  <c r="P751" i="1" s="1"/>
  <c r="O752" i="1"/>
  <c r="P752" i="1" s="1"/>
  <c r="O753" i="1"/>
  <c r="P753" i="1" s="1"/>
  <c r="O755" i="1"/>
  <c r="P755" i="1" s="1"/>
  <c r="O757" i="1"/>
  <c r="P757" i="1" s="1"/>
  <c r="O759" i="1"/>
  <c r="P759" i="1" s="1"/>
  <c r="O761" i="1"/>
  <c r="P761" i="1" s="1"/>
  <c r="O763" i="1"/>
  <c r="P763" i="1" s="1"/>
  <c r="O765" i="1"/>
  <c r="P765" i="1" s="1"/>
  <c r="O767" i="1"/>
  <c r="P767" i="1" s="1"/>
  <c r="O769" i="1"/>
  <c r="P769" i="1" s="1"/>
  <c r="O771" i="1"/>
  <c r="P771" i="1" s="1"/>
  <c r="O773" i="1"/>
  <c r="P773" i="1" s="1"/>
  <c r="O775" i="1"/>
  <c r="P775" i="1" s="1"/>
  <c r="O777" i="1"/>
  <c r="P777" i="1" s="1"/>
  <c r="O779" i="1"/>
  <c r="P779" i="1" s="1"/>
  <c r="O781" i="1"/>
  <c r="P781" i="1" s="1"/>
  <c r="O783" i="1"/>
  <c r="P783" i="1" s="1"/>
  <c r="O785" i="1"/>
  <c r="P785" i="1" s="1"/>
  <c r="O787" i="1"/>
  <c r="P787" i="1" s="1"/>
  <c r="O789" i="1"/>
  <c r="P789" i="1" s="1"/>
  <c r="O791" i="1"/>
  <c r="P791" i="1" s="1"/>
  <c r="O793" i="1"/>
  <c r="P793" i="1" s="1"/>
  <c r="O795" i="1"/>
  <c r="P795" i="1" s="1"/>
  <c r="O796" i="1"/>
  <c r="P796" i="1" s="1"/>
  <c r="O797" i="1"/>
  <c r="P797" i="1" s="1"/>
  <c r="O798" i="1"/>
  <c r="P798" i="1" s="1"/>
  <c r="O799" i="1"/>
  <c r="P799" i="1" s="1"/>
  <c r="O800" i="1"/>
  <c r="P800" i="1" s="1"/>
  <c r="O801" i="1"/>
  <c r="P801" i="1" s="1"/>
  <c r="O802" i="1"/>
  <c r="P802" i="1" s="1"/>
  <c r="O803" i="1"/>
  <c r="P803" i="1" s="1"/>
  <c r="O804" i="1"/>
  <c r="P804" i="1" s="1"/>
  <c r="O805" i="1"/>
  <c r="P805" i="1" s="1"/>
  <c r="O806" i="1"/>
  <c r="P806" i="1" s="1"/>
  <c r="O807" i="1"/>
  <c r="P807" i="1" s="1"/>
  <c r="O809" i="1"/>
  <c r="P809" i="1" s="1"/>
  <c r="O811" i="1"/>
  <c r="P811" i="1" s="1"/>
  <c r="O813" i="1"/>
  <c r="P813" i="1" s="1"/>
  <c r="O815" i="1"/>
  <c r="P815" i="1" s="1"/>
  <c r="O817" i="1"/>
  <c r="P817" i="1" s="1"/>
  <c r="O819" i="1"/>
  <c r="P819" i="1" s="1"/>
  <c r="O821" i="1"/>
  <c r="P821" i="1" s="1"/>
  <c r="O823" i="1"/>
  <c r="P823" i="1" s="1"/>
  <c r="O825" i="1"/>
  <c r="P825" i="1" s="1"/>
  <c r="O827" i="1"/>
  <c r="P827" i="1" s="1"/>
  <c r="O829" i="1"/>
  <c r="P829" i="1" s="1"/>
  <c r="O831" i="1"/>
  <c r="P831" i="1" s="1"/>
  <c r="O833" i="1"/>
  <c r="P833" i="1" s="1"/>
  <c r="O835" i="1"/>
  <c r="P835" i="1" s="1"/>
  <c r="O837" i="1"/>
  <c r="P837" i="1" s="1"/>
  <c r="O839" i="1"/>
  <c r="P839" i="1" s="1"/>
  <c r="O841" i="1"/>
  <c r="P841" i="1" s="1"/>
  <c r="O843" i="1"/>
  <c r="P843" i="1" s="1"/>
  <c r="O845" i="1"/>
  <c r="P845" i="1" s="1"/>
  <c r="O847" i="1"/>
  <c r="P847" i="1" s="1"/>
  <c r="O849" i="1"/>
  <c r="P849" i="1" s="1"/>
  <c r="O851" i="1"/>
  <c r="P851" i="1" s="1"/>
  <c r="O853" i="1"/>
  <c r="P853" i="1" s="1"/>
  <c r="O855" i="1"/>
  <c r="P855" i="1" s="1"/>
  <c r="O857" i="1"/>
  <c r="P857" i="1" s="1"/>
  <c r="O859" i="1"/>
  <c r="P859" i="1" s="1"/>
  <c r="O861" i="1"/>
  <c r="P861" i="1" s="1"/>
  <c r="O863" i="1"/>
  <c r="P863" i="1" s="1"/>
  <c r="O865" i="1"/>
  <c r="P865" i="1" s="1"/>
  <c r="O867" i="1"/>
  <c r="P867" i="1" s="1"/>
  <c r="O869" i="1"/>
  <c r="P869" i="1" s="1"/>
  <c r="O871" i="1"/>
  <c r="P871" i="1" s="1"/>
  <c r="O873" i="1"/>
  <c r="P873" i="1" s="1"/>
  <c r="O875" i="1"/>
  <c r="P875" i="1" s="1"/>
  <c r="O877" i="1"/>
  <c r="P877" i="1" s="1"/>
  <c r="O879" i="1"/>
  <c r="P879" i="1" s="1"/>
  <c r="O881" i="1"/>
  <c r="P881" i="1" s="1"/>
  <c r="O883" i="1"/>
  <c r="P883" i="1" s="1"/>
  <c r="O885" i="1"/>
  <c r="P885" i="1" s="1"/>
  <c r="O887" i="1"/>
  <c r="P887" i="1" s="1"/>
  <c r="O889" i="1"/>
  <c r="P889" i="1" s="1"/>
  <c r="O891" i="1"/>
  <c r="P891" i="1" s="1"/>
  <c r="O893" i="1"/>
  <c r="P893" i="1" s="1"/>
  <c r="O895" i="1"/>
  <c r="P895" i="1" s="1"/>
  <c r="O897" i="1"/>
  <c r="P897" i="1" s="1"/>
  <c r="O899" i="1"/>
  <c r="P899" i="1" s="1"/>
  <c r="O901" i="1"/>
  <c r="P901" i="1" s="1"/>
  <c r="O903" i="1"/>
  <c r="P903" i="1" s="1"/>
  <c r="O905" i="1"/>
  <c r="P905" i="1" s="1"/>
  <c r="O907" i="1"/>
  <c r="P907" i="1" s="1"/>
  <c r="O909" i="1"/>
  <c r="P909" i="1" s="1"/>
  <c r="O911" i="1"/>
  <c r="P911" i="1" s="1"/>
  <c r="O913" i="1"/>
  <c r="P913" i="1" s="1"/>
  <c r="O915" i="1"/>
  <c r="P915" i="1" s="1"/>
  <c r="O917" i="1"/>
  <c r="P917" i="1" s="1"/>
  <c r="O919" i="1"/>
  <c r="P919" i="1" s="1"/>
  <c r="O921" i="1"/>
  <c r="P921" i="1" s="1"/>
  <c r="O923" i="1"/>
  <c r="P923" i="1" s="1"/>
  <c r="O924" i="1"/>
  <c r="P924" i="1" s="1"/>
  <c r="O925" i="1"/>
  <c r="P925" i="1" s="1"/>
  <c r="O926" i="1"/>
  <c r="P926" i="1" s="1"/>
  <c r="O927" i="1"/>
  <c r="P927" i="1" s="1"/>
  <c r="O929" i="1"/>
  <c r="P929" i="1" s="1"/>
  <c r="O931" i="1"/>
  <c r="P931" i="1" s="1"/>
  <c r="O933" i="1"/>
  <c r="P933" i="1" s="1"/>
  <c r="O935" i="1"/>
  <c r="P935" i="1" s="1"/>
  <c r="O937" i="1"/>
  <c r="P937" i="1" s="1"/>
  <c r="O939" i="1"/>
  <c r="P939" i="1" s="1"/>
  <c r="O940" i="1"/>
  <c r="P940" i="1" s="1"/>
  <c r="O941" i="1"/>
  <c r="P941" i="1" s="1"/>
  <c r="O942" i="1"/>
  <c r="P942" i="1" s="1"/>
  <c r="O943" i="1"/>
  <c r="P943" i="1" s="1"/>
  <c r="O944" i="1"/>
  <c r="P944" i="1" s="1"/>
  <c r="O945" i="1"/>
  <c r="P945" i="1" s="1"/>
  <c r="O946" i="1"/>
  <c r="P946" i="1" s="1"/>
  <c r="O947" i="1"/>
  <c r="P947" i="1" s="1"/>
  <c r="O948" i="1"/>
  <c r="P948" i="1" s="1"/>
  <c r="O949" i="1"/>
  <c r="P949" i="1" s="1"/>
  <c r="O950" i="1"/>
  <c r="P950" i="1" s="1"/>
  <c r="O951" i="1"/>
  <c r="P951" i="1" s="1"/>
  <c r="O952" i="1"/>
  <c r="P952" i="1" s="1"/>
  <c r="O953" i="1"/>
  <c r="P953" i="1" s="1"/>
  <c r="O954" i="1"/>
  <c r="P954" i="1" s="1"/>
  <c r="O956" i="1"/>
  <c r="P956" i="1" s="1"/>
  <c r="O958" i="1"/>
  <c r="P958" i="1" s="1"/>
  <c r="O960" i="1"/>
  <c r="P960" i="1" s="1"/>
  <c r="O962" i="1"/>
  <c r="P962" i="1" s="1"/>
  <c r="O964" i="1"/>
  <c r="P964" i="1" s="1"/>
  <c r="O966" i="1"/>
  <c r="P966" i="1" s="1"/>
  <c r="O968" i="1"/>
  <c r="P968" i="1" s="1"/>
  <c r="O970" i="1"/>
  <c r="P970" i="1" s="1"/>
  <c r="O972" i="1"/>
  <c r="P972" i="1" s="1"/>
  <c r="O974" i="1"/>
  <c r="P974" i="1" s="1"/>
  <c r="O976" i="1"/>
  <c r="P976" i="1" s="1"/>
  <c r="O978" i="1"/>
  <c r="P978" i="1" s="1"/>
  <c r="O980" i="1"/>
  <c r="P980" i="1" s="1"/>
  <c r="O982" i="1"/>
  <c r="P982" i="1" s="1"/>
  <c r="O983" i="1"/>
  <c r="P983" i="1" s="1"/>
  <c r="O984" i="1"/>
  <c r="P984" i="1" s="1"/>
  <c r="O985" i="1"/>
  <c r="P985" i="1" s="1"/>
  <c r="O986" i="1"/>
  <c r="P986" i="1" s="1"/>
  <c r="O987" i="1"/>
  <c r="P987" i="1" s="1"/>
  <c r="O988" i="1"/>
  <c r="P988" i="1" s="1"/>
  <c r="O989" i="1"/>
  <c r="P989" i="1" s="1"/>
  <c r="O991" i="1"/>
  <c r="P991" i="1" s="1"/>
  <c r="O993" i="1"/>
  <c r="P993" i="1" s="1"/>
  <c r="O995" i="1"/>
  <c r="P995" i="1" s="1"/>
  <c r="O997" i="1"/>
  <c r="P997" i="1" s="1"/>
  <c r="O999" i="1"/>
  <c r="P999" i="1" s="1"/>
  <c r="O1001" i="1"/>
  <c r="P1001" i="1" s="1"/>
  <c r="O1003" i="1"/>
  <c r="P1003" i="1" s="1"/>
  <c r="O1005" i="1"/>
  <c r="P1005" i="1" s="1"/>
  <c r="O1007" i="1"/>
  <c r="P1007" i="1" s="1"/>
  <c r="O1009" i="1"/>
  <c r="P1009" i="1" s="1"/>
  <c r="O1011" i="1"/>
  <c r="P1011" i="1" s="1"/>
  <c r="O1013" i="1"/>
  <c r="P1013" i="1" s="1"/>
  <c r="O1015" i="1"/>
  <c r="P1015" i="1" s="1"/>
  <c r="O1017" i="1"/>
  <c r="P1017" i="1" s="1"/>
  <c r="O1019" i="1"/>
  <c r="P1019" i="1" s="1"/>
  <c r="O1021" i="1"/>
  <c r="P1021" i="1" s="1"/>
  <c r="O1023" i="1"/>
  <c r="P1023" i="1" s="1"/>
  <c r="O1025" i="1"/>
  <c r="P1025" i="1" s="1"/>
  <c r="O1027" i="1"/>
  <c r="P1027" i="1" s="1"/>
  <c r="O1029" i="1"/>
  <c r="P1029" i="1" s="1"/>
  <c r="O1031" i="1"/>
  <c r="P1031" i="1" s="1"/>
  <c r="O1033" i="1"/>
  <c r="P1033" i="1" s="1"/>
  <c r="O1035" i="1"/>
  <c r="P1035" i="1" s="1"/>
  <c r="O1037" i="1"/>
  <c r="P1037" i="1" s="1"/>
  <c r="O1039" i="1"/>
  <c r="P1039" i="1" s="1"/>
  <c r="O1041" i="1"/>
  <c r="P1041" i="1" s="1"/>
  <c r="O1043" i="1"/>
  <c r="P1043" i="1" s="1"/>
  <c r="O1045" i="1"/>
  <c r="P1045" i="1" s="1"/>
  <c r="O1047" i="1"/>
  <c r="P1047" i="1" s="1"/>
  <c r="O1049" i="1"/>
  <c r="P1049" i="1" s="1"/>
  <c r="O1051" i="1"/>
  <c r="P1051" i="1" s="1"/>
  <c r="O1053" i="1"/>
  <c r="P1053" i="1" s="1"/>
  <c r="O1055" i="1"/>
  <c r="P1055" i="1" s="1"/>
  <c r="O1057" i="1"/>
  <c r="P1057" i="1" s="1"/>
  <c r="O1059" i="1"/>
  <c r="P1059" i="1" s="1"/>
  <c r="O1061" i="1"/>
  <c r="P1061" i="1" s="1"/>
  <c r="O1063" i="1"/>
  <c r="P1063" i="1" s="1"/>
  <c r="O1065" i="1"/>
  <c r="P1065" i="1" s="1"/>
  <c r="O1066" i="1"/>
  <c r="P1066" i="1" s="1"/>
  <c r="O1067" i="1"/>
  <c r="P1067" i="1" s="1"/>
  <c r="O1068" i="1"/>
  <c r="P1068" i="1" s="1"/>
  <c r="O1069" i="1"/>
  <c r="P1069" i="1" s="1"/>
  <c r="O1070" i="1"/>
  <c r="P1070" i="1" s="1"/>
  <c r="O1071" i="1"/>
  <c r="P1071" i="1" s="1"/>
  <c r="O1072" i="1"/>
  <c r="P1072" i="1" s="1"/>
  <c r="O1073" i="1"/>
  <c r="P1073" i="1" s="1"/>
  <c r="O1075" i="1"/>
  <c r="P1075" i="1" s="1"/>
  <c r="O1077" i="1"/>
  <c r="P1077" i="1" s="1"/>
  <c r="O1079" i="1"/>
  <c r="P1079" i="1" s="1"/>
  <c r="O1081" i="1"/>
  <c r="P1081" i="1" s="1"/>
  <c r="O1083" i="1"/>
  <c r="P1083" i="1" s="1"/>
  <c r="O1085" i="1"/>
  <c r="P1085" i="1" s="1"/>
  <c r="O1087" i="1"/>
  <c r="P1087" i="1" s="1"/>
  <c r="O1089" i="1"/>
  <c r="P1089" i="1" s="1"/>
  <c r="O1091" i="1"/>
  <c r="P1091" i="1" s="1"/>
  <c r="O1093" i="1"/>
  <c r="P1093" i="1" s="1"/>
  <c r="O1095" i="1"/>
  <c r="P1095" i="1" s="1"/>
  <c r="O1097" i="1"/>
  <c r="P1097" i="1" s="1"/>
  <c r="O1099" i="1"/>
  <c r="P1099" i="1" s="1"/>
  <c r="O1101" i="1"/>
  <c r="P1101" i="1" s="1"/>
  <c r="O1103" i="1"/>
  <c r="P1103" i="1" s="1"/>
  <c r="O1105" i="1"/>
  <c r="P1105" i="1" s="1"/>
  <c r="O1107" i="1"/>
  <c r="P1107" i="1" s="1"/>
  <c r="O1109" i="1"/>
  <c r="P1109" i="1" s="1"/>
  <c r="O1111" i="1"/>
  <c r="P1111" i="1" s="1"/>
  <c r="O1113" i="1"/>
  <c r="P1113" i="1" s="1"/>
  <c r="O1115" i="1"/>
  <c r="P1115" i="1" s="1"/>
  <c r="O1117" i="1"/>
  <c r="P1117" i="1" s="1"/>
  <c r="O1119" i="1"/>
  <c r="P1119" i="1" s="1"/>
  <c r="O1121" i="1"/>
  <c r="P1121" i="1" s="1"/>
  <c r="O1123" i="1"/>
  <c r="P1123" i="1" s="1"/>
  <c r="O1125" i="1"/>
  <c r="P1125" i="1" s="1"/>
  <c r="O1127" i="1"/>
  <c r="P1127" i="1" s="1"/>
  <c r="O1129" i="1"/>
  <c r="P1129" i="1" s="1"/>
  <c r="O1131" i="1"/>
  <c r="P1131" i="1" s="1"/>
  <c r="O1133" i="1"/>
  <c r="P1133" i="1" s="1"/>
  <c r="O1135" i="1"/>
  <c r="P1135" i="1" s="1"/>
  <c r="O1137" i="1"/>
  <c r="P1137" i="1" s="1"/>
  <c r="O1138" i="1"/>
  <c r="P1138" i="1" s="1"/>
  <c r="O1142" i="1"/>
  <c r="P1142" i="1" s="1"/>
  <c r="O1146" i="1"/>
  <c r="P1146" i="1" s="1"/>
  <c r="O1150" i="1"/>
  <c r="P1150" i="1" s="1"/>
  <c r="O1156" i="1"/>
  <c r="P1156" i="1" s="1"/>
  <c r="O1164" i="1"/>
  <c r="P1164" i="1" s="1"/>
  <c r="O1172" i="1"/>
  <c r="P1172" i="1" s="1"/>
  <c r="O1180" i="1"/>
  <c r="P1180" i="1" s="1"/>
  <c r="O1188" i="1"/>
  <c r="P1188" i="1" s="1"/>
  <c r="O1196" i="1"/>
  <c r="P1196" i="1" s="1"/>
  <c r="O1204" i="1"/>
  <c r="P1204" i="1" s="1"/>
  <c r="O1212" i="1"/>
  <c r="P1212" i="1" s="1"/>
  <c r="O1220" i="1"/>
  <c r="P1220" i="1" s="1"/>
  <c r="O1228" i="1"/>
  <c r="P1228" i="1" s="1"/>
  <c r="O1236" i="1"/>
  <c r="P1236" i="1" s="1"/>
  <c r="O1244" i="1"/>
  <c r="P1244" i="1" s="1"/>
  <c r="O1252" i="1"/>
  <c r="P1252" i="1" s="1"/>
  <c r="O1258" i="1"/>
  <c r="P1258" i="1" s="1"/>
  <c r="O1262" i="1"/>
  <c r="P1262" i="1" s="1"/>
  <c r="O1266" i="1"/>
  <c r="P1266" i="1" s="1"/>
  <c r="O1270" i="1"/>
  <c r="P1270" i="1" s="1"/>
  <c r="O1274" i="1"/>
  <c r="P1274" i="1" s="1"/>
  <c r="O1139" i="1"/>
  <c r="P1139" i="1" s="1"/>
  <c r="O1140" i="1"/>
  <c r="P1140" i="1" s="1"/>
  <c r="O1141" i="1"/>
  <c r="P1141" i="1" s="1"/>
  <c r="O1143" i="1"/>
  <c r="P1143" i="1" s="1"/>
  <c r="O1144" i="1"/>
  <c r="P1144" i="1" s="1"/>
  <c r="O1145" i="1"/>
  <c r="P1145" i="1" s="1"/>
  <c r="O1147" i="1"/>
  <c r="P1147" i="1" s="1"/>
  <c r="O1148" i="1"/>
  <c r="P1148" i="1" s="1"/>
  <c r="O1149" i="1"/>
  <c r="P1149" i="1" s="1"/>
  <c r="O1151" i="1"/>
  <c r="P1151" i="1" s="1"/>
  <c r="O1152" i="1"/>
  <c r="P1152" i="1" s="1"/>
  <c r="O1154" i="1"/>
  <c r="P1154" i="1" s="1"/>
  <c r="O1158" i="1"/>
  <c r="P1158" i="1" s="1"/>
  <c r="O1160" i="1"/>
  <c r="P1160" i="1" s="1"/>
  <c r="O1162" i="1"/>
  <c r="P1162" i="1" s="1"/>
  <c r="O1166" i="1"/>
  <c r="P1166" i="1" s="1"/>
  <c r="O1168" i="1"/>
  <c r="P1168" i="1" s="1"/>
  <c r="O1170" i="1"/>
  <c r="P1170" i="1" s="1"/>
  <c r="O1174" i="1"/>
  <c r="P1174" i="1" s="1"/>
  <c r="O1176" i="1"/>
  <c r="P1176" i="1" s="1"/>
  <c r="O1178" i="1"/>
  <c r="P1178" i="1" s="1"/>
  <c r="O1182" i="1"/>
  <c r="P1182" i="1" s="1"/>
  <c r="O1184" i="1"/>
  <c r="P1184" i="1" s="1"/>
  <c r="O1186" i="1"/>
  <c r="P1186" i="1" s="1"/>
  <c r="O1190" i="1"/>
  <c r="P1190" i="1" s="1"/>
  <c r="O1192" i="1"/>
  <c r="P1192" i="1" s="1"/>
  <c r="O1194" i="1"/>
  <c r="P1194" i="1" s="1"/>
  <c r="O1198" i="1"/>
  <c r="P1198" i="1" s="1"/>
  <c r="O1200" i="1"/>
  <c r="P1200" i="1" s="1"/>
  <c r="O1202" i="1"/>
  <c r="P1202" i="1" s="1"/>
  <c r="O1206" i="1"/>
  <c r="P1206" i="1" s="1"/>
  <c r="O1208" i="1"/>
  <c r="P1208" i="1" s="1"/>
  <c r="O1210" i="1"/>
  <c r="P1210" i="1" s="1"/>
  <c r="O1214" i="1"/>
  <c r="P1214" i="1" s="1"/>
  <c r="O1216" i="1"/>
  <c r="P1216" i="1" s="1"/>
  <c r="O1218" i="1"/>
  <c r="P1218" i="1" s="1"/>
  <c r="O1222" i="1"/>
  <c r="P1222" i="1" s="1"/>
  <c r="O1224" i="1"/>
  <c r="P1224" i="1" s="1"/>
  <c r="O1226" i="1"/>
  <c r="P1226" i="1" s="1"/>
  <c r="O1230" i="1"/>
  <c r="P1230" i="1" s="1"/>
  <c r="O1232" i="1"/>
  <c r="P1232" i="1" s="1"/>
  <c r="O1234" i="1"/>
  <c r="P1234" i="1" s="1"/>
  <c r="O1238" i="1"/>
  <c r="P1238" i="1" s="1"/>
  <c r="O1240" i="1"/>
  <c r="P1240" i="1" s="1"/>
  <c r="O1242" i="1"/>
  <c r="P1242" i="1" s="1"/>
  <c r="O1246" i="1"/>
  <c r="P1246" i="1" s="1"/>
  <c r="O1248" i="1"/>
  <c r="P1248" i="1" s="1"/>
  <c r="O1250" i="1"/>
  <c r="P1250" i="1" s="1"/>
  <c r="O1254" i="1"/>
  <c r="P1254" i="1" s="1"/>
  <c r="O1256" i="1"/>
  <c r="P1256" i="1" s="1"/>
  <c r="O1257" i="1"/>
  <c r="P1257" i="1" s="1"/>
  <c r="O1259" i="1"/>
  <c r="P1259" i="1" s="1"/>
  <c r="O1260" i="1"/>
  <c r="P1260" i="1" s="1"/>
  <c r="O1261" i="1"/>
  <c r="P1261" i="1" s="1"/>
  <c r="O1263" i="1"/>
  <c r="P1263" i="1" s="1"/>
  <c r="O1264" i="1"/>
  <c r="P1264" i="1" s="1"/>
  <c r="O1265" i="1"/>
  <c r="P1265" i="1" s="1"/>
  <c r="O1267" i="1"/>
  <c r="P1267" i="1" s="1"/>
  <c r="O1268" i="1"/>
  <c r="P1268" i="1" s="1"/>
  <c r="O1269" i="1"/>
  <c r="P1269" i="1" s="1"/>
  <c r="O1271" i="1"/>
  <c r="P1271" i="1" s="1"/>
  <c r="O1272" i="1"/>
  <c r="P1272" i="1" s="1"/>
  <c r="O1273" i="1"/>
  <c r="P1273" i="1" s="1"/>
  <c r="O1275" i="1"/>
  <c r="P1275" i="1" s="1"/>
  <c r="O1277" i="1"/>
  <c r="P1277" i="1" s="1"/>
  <c r="O1278" i="1"/>
  <c r="P1278" i="1" s="1"/>
  <c r="O1279" i="1"/>
  <c r="P1279" i="1" s="1"/>
  <c r="O1281" i="1"/>
  <c r="P1281" i="1" s="1"/>
  <c r="O1283" i="1"/>
  <c r="P1283" i="1" s="1"/>
  <c r="O1284" i="1"/>
  <c r="P1284" i="1" s="1"/>
  <c r="O1285" i="1"/>
  <c r="P1285" i="1" s="1"/>
  <c r="O1287" i="1"/>
  <c r="P1287" i="1" s="1"/>
  <c r="O1289" i="1"/>
  <c r="P1289" i="1" s="1"/>
  <c r="O1291" i="1"/>
  <c r="P1291" i="1" s="1"/>
  <c r="O1293" i="1"/>
  <c r="P1293" i="1" s="1"/>
  <c r="O1295" i="1"/>
  <c r="P1295" i="1" s="1"/>
  <c r="O1297" i="1"/>
  <c r="P1297" i="1" s="1"/>
  <c r="O1299" i="1"/>
  <c r="P1299" i="1" s="1"/>
  <c r="O1301" i="1"/>
  <c r="P1301" i="1" s="1"/>
  <c r="O1303" i="1"/>
  <c r="P1303" i="1" s="1"/>
  <c r="O1323" i="1"/>
  <c r="P1323" i="1" s="1"/>
  <c r="O1327" i="1"/>
  <c r="P1327" i="1" s="1"/>
  <c r="O1333" i="1"/>
  <c r="P1333" i="1" s="1"/>
  <c r="O1341" i="1"/>
  <c r="P1341" i="1" s="1"/>
  <c r="O1349" i="1"/>
  <c r="P1349" i="1" s="1"/>
  <c r="O1357" i="1"/>
  <c r="P1357" i="1" s="1"/>
  <c r="O1365" i="1"/>
  <c r="P1365" i="1" s="1"/>
  <c r="O1373" i="1"/>
  <c r="P1373" i="1" s="1"/>
  <c r="O1381" i="1"/>
  <c r="P1381" i="1" s="1"/>
  <c r="O1389" i="1"/>
  <c r="P1389" i="1" s="1"/>
  <c r="O1306" i="1"/>
  <c r="P1306" i="1" s="1"/>
  <c r="O1308" i="1"/>
  <c r="P1308" i="1" s="1"/>
  <c r="O1310" i="1"/>
  <c r="P1310" i="1" s="1"/>
  <c r="O1312" i="1"/>
  <c r="P1312" i="1" s="1"/>
  <c r="O1314" i="1"/>
  <c r="P1314" i="1" s="1"/>
  <c r="O1316" i="1"/>
  <c r="P1316" i="1" s="1"/>
  <c r="O1318" i="1"/>
  <c r="P1318" i="1" s="1"/>
  <c r="O1320" i="1"/>
  <c r="P1320" i="1" s="1"/>
  <c r="O1321" i="1"/>
  <c r="P1321" i="1" s="1"/>
  <c r="O1322" i="1"/>
  <c r="P1322" i="1" s="1"/>
  <c r="O1324" i="1"/>
  <c r="P1324" i="1" s="1"/>
  <c r="O1325" i="1"/>
  <c r="P1325" i="1" s="1"/>
  <c r="O1326" i="1"/>
  <c r="P1326" i="1" s="1"/>
  <c r="O1328" i="1"/>
  <c r="P1328" i="1" s="1"/>
  <c r="O1329" i="1"/>
  <c r="P1329" i="1" s="1"/>
  <c r="O1331" i="1"/>
  <c r="P1331" i="1" s="1"/>
  <c r="O1335" i="1"/>
  <c r="P1335" i="1" s="1"/>
  <c r="O1337" i="1"/>
  <c r="P1337" i="1" s="1"/>
  <c r="O1339" i="1"/>
  <c r="P1339" i="1" s="1"/>
  <c r="O1343" i="1"/>
  <c r="P1343" i="1" s="1"/>
  <c r="O1345" i="1"/>
  <c r="P1345" i="1" s="1"/>
  <c r="O1347" i="1"/>
  <c r="P1347" i="1" s="1"/>
  <c r="O1351" i="1"/>
  <c r="P1351" i="1" s="1"/>
  <c r="O1353" i="1"/>
  <c r="P1353" i="1" s="1"/>
  <c r="O1355" i="1"/>
  <c r="P1355" i="1" s="1"/>
  <c r="O1359" i="1"/>
  <c r="P1359" i="1" s="1"/>
  <c r="O1361" i="1"/>
  <c r="P1361" i="1" s="1"/>
  <c r="O1363" i="1"/>
  <c r="P1363" i="1" s="1"/>
  <c r="O1367" i="1"/>
  <c r="P1367" i="1" s="1"/>
  <c r="O1369" i="1"/>
  <c r="P1369" i="1" s="1"/>
  <c r="O1371" i="1"/>
  <c r="P1371" i="1" s="1"/>
  <c r="O1375" i="1"/>
  <c r="P1375" i="1" s="1"/>
  <c r="O1377" i="1"/>
  <c r="P1377" i="1" s="1"/>
  <c r="O1379" i="1"/>
  <c r="P1379" i="1" s="1"/>
  <c r="O1383" i="1"/>
  <c r="P1383" i="1" s="1"/>
  <c r="O1385" i="1"/>
  <c r="P1385" i="1" s="1"/>
  <c r="O1387" i="1"/>
  <c r="P1387" i="1" s="1"/>
  <c r="O1391" i="1"/>
  <c r="P1391" i="1" s="1"/>
  <c r="O1416" i="1"/>
  <c r="P1416" i="1" s="1"/>
  <c r="O1424" i="1"/>
  <c r="P1424" i="1" s="1"/>
  <c r="O1430" i="1"/>
  <c r="P1430" i="1" s="1"/>
  <c r="O1438" i="1"/>
  <c r="P1438" i="1" s="1"/>
  <c r="O1442" i="1"/>
  <c r="P1442" i="1" s="1"/>
  <c r="O1452" i="1"/>
  <c r="P1452" i="1" s="1"/>
  <c r="O1468" i="1"/>
  <c r="P1468" i="1" s="1"/>
  <c r="O1410" i="1"/>
  <c r="P1410" i="1" s="1"/>
  <c r="O1412" i="1"/>
  <c r="P1412" i="1" s="1"/>
  <c r="O1413" i="1"/>
  <c r="P1413" i="1" s="1"/>
  <c r="O1414" i="1"/>
  <c r="P1414" i="1" s="1"/>
  <c r="O1418" i="1"/>
  <c r="P1418" i="1" s="1"/>
  <c r="O1420" i="1"/>
  <c r="P1420" i="1" s="1"/>
  <c r="O1422" i="1"/>
  <c r="P1422" i="1" s="1"/>
  <c r="O1426" i="1"/>
  <c r="P1426" i="1" s="1"/>
  <c r="O1428" i="1"/>
  <c r="P1428" i="1" s="1"/>
  <c r="O1429" i="1"/>
  <c r="P1429" i="1" s="1"/>
  <c r="O1432" i="1"/>
  <c r="P1432" i="1" s="1"/>
  <c r="O1434" i="1"/>
  <c r="P1434" i="1" s="1"/>
  <c r="O1436" i="1"/>
  <c r="P1436" i="1" s="1"/>
  <c r="O1439" i="1"/>
  <c r="P1439" i="1" s="1"/>
  <c r="O1440" i="1"/>
  <c r="P1440" i="1" s="1"/>
  <c r="O1441" i="1"/>
  <c r="P1441" i="1" s="1"/>
  <c r="O1444" i="1"/>
  <c r="P1444" i="1" s="1"/>
  <c r="O1446" i="1"/>
  <c r="P1446" i="1" s="1"/>
  <c r="O1448" i="1"/>
  <c r="P1448" i="1" s="1"/>
  <c r="O1449" i="1"/>
  <c r="P1449" i="1" s="1"/>
  <c r="O1450" i="1"/>
  <c r="P1450" i="1" s="1"/>
  <c r="O1454" i="1"/>
  <c r="P1454" i="1" s="1"/>
  <c r="O1456" i="1"/>
  <c r="P1456" i="1" s="1"/>
  <c r="O1458" i="1"/>
  <c r="P1458" i="1" s="1"/>
  <c r="O1459" i="1"/>
  <c r="P1459" i="1" s="1"/>
  <c r="O1460" i="1"/>
  <c r="P1460" i="1" s="1"/>
  <c r="O1461" i="1"/>
  <c r="P1461" i="1" s="1"/>
  <c r="O1462" i="1"/>
  <c r="P1462" i="1" s="1"/>
  <c r="O1463" i="1"/>
  <c r="P1463" i="1" s="1"/>
  <c r="O1464" i="1"/>
  <c r="P1464" i="1" s="1"/>
  <c r="O1465" i="1"/>
  <c r="P1465" i="1" s="1"/>
  <c r="O1466" i="1"/>
  <c r="P1466" i="1" s="1"/>
  <c r="O1470" i="1"/>
  <c r="P1470" i="1" s="1"/>
  <c r="O1472" i="1"/>
  <c r="P1472" i="1" s="1"/>
  <c r="O1477" i="1"/>
  <c r="P1477" i="1" s="1"/>
  <c r="O1489" i="1"/>
  <c r="P1489" i="1" s="1"/>
  <c r="O1493" i="1"/>
  <c r="P1493" i="1" s="1"/>
  <c r="O1507" i="1"/>
  <c r="P1507" i="1" s="1"/>
  <c r="O1476" i="1"/>
  <c r="P1476" i="1" s="1"/>
  <c r="O1478" i="1"/>
  <c r="P1478" i="1" s="1"/>
  <c r="O1479" i="1"/>
  <c r="P1479" i="1" s="1"/>
  <c r="O1480" i="1"/>
  <c r="P1480" i="1" s="1"/>
  <c r="O1482" i="1"/>
  <c r="P1482" i="1" s="1"/>
  <c r="O1484" i="1"/>
  <c r="P1484" i="1" s="1"/>
  <c r="O1486" i="1"/>
  <c r="P1486" i="1" s="1"/>
  <c r="O1488" i="1"/>
  <c r="P1488" i="1" s="1"/>
  <c r="O1490" i="1"/>
  <c r="P1490" i="1" s="1"/>
  <c r="O1491" i="1"/>
  <c r="P1491" i="1" s="1"/>
  <c r="O1492" i="1"/>
  <c r="P1492" i="1" s="1"/>
  <c r="O1494" i="1"/>
  <c r="P1494" i="1" s="1"/>
  <c r="O1495" i="1"/>
  <c r="P1495" i="1" s="1"/>
  <c r="O1496" i="1"/>
  <c r="P1496" i="1" s="1"/>
  <c r="O1498" i="1"/>
  <c r="P1498" i="1" s="1"/>
  <c r="O1499" i="1"/>
  <c r="P1499" i="1" s="1"/>
  <c r="O1500" i="1"/>
  <c r="P1500" i="1" s="1"/>
  <c r="O1502" i="1"/>
  <c r="P1502" i="1" s="1"/>
  <c r="O1504" i="1"/>
  <c r="P1504" i="1" s="1"/>
  <c r="O1505" i="1"/>
  <c r="P1505" i="1" s="1"/>
  <c r="O1509" i="1"/>
  <c r="P1509" i="1" s="1"/>
  <c r="O1511" i="1"/>
  <c r="P1511" i="1" s="1"/>
  <c r="O1513" i="1"/>
  <c r="P1513" i="1" s="1"/>
  <c r="O1520" i="1"/>
  <c r="P1520" i="1" s="1"/>
  <c r="O1528" i="1"/>
  <c r="P1528" i="1" s="1"/>
  <c r="O1536" i="1"/>
  <c r="P1536" i="1" s="1"/>
  <c r="O1544" i="1"/>
  <c r="P1544" i="1" s="1"/>
  <c r="O1516" i="1"/>
  <c r="P1516" i="1" s="1"/>
  <c r="O1518" i="1"/>
  <c r="P1518" i="1" s="1"/>
  <c r="O1519" i="1"/>
  <c r="P1519" i="1" s="1"/>
  <c r="O1522" i="1"/>
  <c r="P1522" i="1" s="1"/>
  <c r="O1524" i="1"/>
  <c r="P1524" i="1" s="1"/>
  <c r="O1526" i="1"/>
  <c r="P1526" i="1" s="1"/>
  <c r="O1530" i="1"/>
  <c r="P1530" i="1" s="1"/>
  <c r="O1532" i="1"/>
  <c r="P1532" i="1" s="1"/>
  <c r="O1534" i="1"/>
  <c r="P1534" i="1" s="1"/>
  <c r="O1538" i="1"/>
  <c r="P1538" i="1" s="1"/>
  <c r="O1540" i="1"/>
  <c r="P1540" i="1" s="1"/>
  <c r="O1542" i="1"/>
  <c r="P1542" i="1" s="1"/>
  <c r="O1546" i="1"/>
  <c r="P1546" i="1" s="1"/>
  <c r="O1547" i="1"/>
  <c r="P1547" i="1" s="1"/>
  <c r="O1548" i="1"/>
  <c r="P1548" i="1" s="1"/>
  <c r="O1549" i="1"/>
  <c r="P1549" i="1" s="1"/>
  <c r="O1551" i="1"/>
  <c r="P1551" i="1" s="1"/>
  <c r="O1553" i="1"/>
  <c r="P1553" i="1" s="1"/>
  <c r="O1555" i="1"/>
  <c r="P1555" i="1" s="1"/>
  <c r="C106" i="2"/>
  <c r="O1474" i="1" l="1"/>
  <c r="P1474" i="1" s="1"/>
  <c r="A97" i="2"/>
  <c r="A58" i="2"/>
  <c r="D106" i="2"/>
  <c r="A75" i="2" s="1"/>
  <c r="C58" i="2" l="1"/>
  <c r="C75" i="2"/>
  <c r="D58" i="2" l="1"/>
  <c r="F60" i="2" s="1"/>
  <c r="H60" i="2" s="1"/>
  <c r="F77" i="2"/>
  <c r="H77" i="2" s="1"/>
  <c r="D75" i="2"/>
  <c r="F76" i="2"/>
  <c r="H76" i="2" s="1"/>
  <c r="I76" i="2" s="1"/>
  <c r="K76" i="2" s="1"/>
  <c r="F75" i="2"/>
  <c r="H75" i="2" s="1"/>
  <c r="I75" i="2" s="1"/>
  <c r="K75" i="2" s="1"/>
  <c r="F61" i="2" l="1"/>
  <c r="H61" i="2" s="1"/>
  <c r="F67" i="2"/>
  <c r="H67" i="2" s="1"/>
  <c r="F59" i="2"/>
  <c r="H59" i="2" s="1"/>
  <c r="I59" i="2" s="1"/>
  <c r="K59" i="2" s="1"/>
  <c r="F63" i="2"/>
  <c r="H63" i="2" s="1"/>
  <c r="F66" i="2"/>
  <c r="H66" i="2" s="1"/>
  <c r="F69" i="2"/>
  <c r="H69" i="2" s="1"/>
  <c r="J77" i="2"/>
  <c r="I77" i="2"/>
  <c r="I60" i="2"/>
  <c r="K60" i="2" s="1"/>
  <c r="J60" i="2"/>
  <c r="F64" i="2"/>
  <c r="H64" i="2" s="1"/>
  <c r="F58" i="2"/>
  <c r="H58" i="2" s="1"/>
  <c r="I58" i="2" s="1"/>
  <c r="K58" i="2" s="1"/>
  <c r="F62" i="2"/>
  <c r="H62" i="2" s="1"/>
  <c r="I62" i="2" s="1"/>
  <c r="K62" i="2" s="1"/>
  <c r="F65" i="2"/>
  <c r="H65" i="2" s="1"/>
  <c r="I65" i="2" s="1"/>
  <c r="K65" i="2" s="1"/>
  <c r="F68" i="2"/>
  <c r="H68" i="2" s="1"/>
  <c r="I68" i="2" s="1"/>
  <c r="K68" i="2" s="1"/>
  <c r="F70" i="2"/>
  <c r="H70" i="2" s="1"/>
  <c r="I64" i="2" l="1"/>
  <c r="J64" i="2"/>
  <c r="J66" i="2"/>
  <c r="I66" i="2"/>
  <c r="K66" i="2" s="1"/>
  <c r="I61" i="2"/>
  <c r="J61" i="2"/>
  <c r="K77" i="2"/>
  <c r="L77" i="2" s="1"/>
  <c r="A79" i="2" s="1"/>
  <c r="J69" i="2"/>
  <c r="I69" i="2"/>
  <c r="K69" i="2" s="1"/>
  <c r="J63" i="2"/>
  <c r="I63" i="2"/>
  <c r="K63" i="2" s="1"/>
  <c r="I67" i="2"/>
  <c r="J67" i="2"/>
  <c r="K61" i="2"/>
  <c r="K67" i="2" l="1"/>
  <c r="L69" i="2" s="1"/>
  <c r="A72" i="2" s="1"/>
  <c r="A96" i="2" s="1"/>
  <c r="K64" i="2"/>
  <c r="C105" i="2" l="1"/>
  <c r="A34" i="2" s="1"/>
  <c r="D105" i="2" l="1"/>
  <c r="A51" i="2" s="1"/>
  <c r="C34" i="2"/>
  <c r="D34" i="2" l="1"/>
  <c r="F46" i="2" s="1"/>
  <c r="H46" i="2" s="1"/>
  <c r="C51" i="2"/>
  <c r="F35" i="2" l="1"/>
  <c r="H35" i="2" s="1"/>
  <c r="I35" i="2" s="1"/>
  <c r="K35" i="2" s="1"/>
  <c r="F39" i="2"/>
  <c r="H39" i="2" s="1"/>
  <c r="J39" i="2" s="1"/>
  <c r="D51" i="2"/>
  <c r="F52" i="2" s="1"/>
  <c r="H52" i="2" s="1"/>
  <c r="I52" i="2" s="1"/>
  <c r="K52" i="2" s="1"/>
  <c r="F34" i="2"/>
  <c r="H34" i="2" s="1"/>
  <c r="I34" i="2" s="1"/>
  <c r="K34" i="2" s="1"/>
  <c r="F38" i="2"/>
  <c r="H38" i="2" s="1"/>
  <c r="I38" i="2" s="1"/>
  <c r="K38" i="2" s="1"/>
  <c r="F42" i="2"/>
  <c r="H42" i="2" s="1"/>
  <c r="F36" i="2"/>
  <c r="H36" i="2" s="1"/>
  <c r="F40" i="2"/>
  <c r="H40" i="2" s="1"/>
  <c r="F44" i="2"/>
  <c r="H44" i="2" s="1"/>
  <c r="I44" i="2" s="1"/>
  <c r="K44" i="2" s="1"/>
  <c r="I39" i="2"/>
  <c r="F37" i="2"/>
  <c r="H37" i="2" s="1"/>
  <c r="F41" i="2"/>
  <c r="H41" i="2" s="1"/>
  <c r="I41" i="2" s="1"/>
  <c r="K41" i="2" s="1"/>
  <c r="F45" i="2"/>
  <c r="H45" i="2" s="1"/>
  <c r="F43" i="2"/>
  <c r="H43" i="2" s="1"/>
  <c r="I45" i="2" l="1"/>
  <c r="J45" i="2"/>
  <c r="J37" i="2"/>
  <c r="I37" i="2"/>
  <c r="J36" i="2"/>
  <c r="I36" i="2"/>
  <c r="F51" i="2"/>
  <c r="H51" i="2" s="1"/>
  <c r="I51" i="2" s="1"/>
  <c r="K51" i="2" s="1"/>
  <c r="J43" i="2"/>
  <c r="I43" i="2"/>
  <c r="K37" i="2"/>
  <c r="K39" i="2"/>
  <c r="J40" i="2"/>
  <c r="I40" i="2"/>
  <c r="I42" i="2"/>
  <c r="J42" i="2"/>
  <c r="F53" i="2"/>
  <c r="H53" i="2" s="1"/>
  <c r="K40" i="2" l="1"/>
  <c r="K43" i="2"/>
  <c r="K45" i="2"/>
  <c r="I53" i="2"/>
  <c r="J53" i="2"/>
  <c r="K42" i="2"/>
  <c r="K36" i="2"/>
  <c r="L45" i="2" l="1"/>
  <c r="A48" i="2" s="1"/>
  <c r="K53" i="2"/>
  <c r="L53" i="2" s="1"/>
  <c r="A55" i="2" s="1"/>
  <c r="A92" i="2" l="1"/>
  <c r="K1556" i="1" l="1"/>
  <c r="H1556" i="1"/>
  <c r="D1556" i="1"/>
  <c r="B1556" i="1"/>
  <c r="A1556" i="1"/>
  <c r="K1555" i="1"/>
  <c r="H1555" i="1"/>
  <c r="D1555" i="1"/>
  <c r="B1555" i="1"/>
  <c r="A1555" i="1"/>
  <c r="K1554" i="1"/>
  <c r="H1554" i="1"/>
  <c r="D1554" i="1"/>
  <c r="A1554" i="1"/>
  <c r="K1553" i="1"/>
  <c r="H1553" i="1"/>
  <c r="D1553" i="1"/>
  <c r="A1553" i="1"/>
  <c r="K1552" i="1"/>
  <c r="H1552" i="1"/>
  <c r="D1552" i="1"/>
  <c r="A1552" i="1"/>
  <c r="K1551" i="1"/>
  <c r="H1551" i="1"/>
  <c r="D1551" i="1"/>
  <c r="A1551" i="1"/>
  <c r="K1550" i="1"/>
  <c r="H1550" i="1"/>
  <c r="D1550" i="1"/>
  <c r="A1550" i="1"/>
  <c r="K1549" i="1"/>
  <c r="H1549" i="1"/>
  <c r="D1549" i="1"/>
  <c r="A1549" i="1"/>
  <c r="K1548" i="1"/>
  <c r="H1548" i="1"/>
  <c r="D1548" i="1"/>
  <c r="A1548" i="1"/>
  <c r="K1547" i="1"/>
  <c r="H1547" i="1"/>
  <c r="D1547" i="1"/>
  <c r="A1547" i="1"/>
  <c r="K1546" i="1"/>
  <c r="H1546" i="1"/>
  <c r="D1546" i="1"/>
  <c r="A1546" i="1"/>
  <c r="K1545" i="1"/>
  <c r="H1545" i="1"/>
  <c r="D1545" i="1"/>
  <c r="A1545" i="1"/>
  <c r="K1544" i="1"/>
  <c r="H1544" i="1"/>
  <c r="D1544" i="1"/>
  <c r="A1544" i="1"/>
  <c r="K1543" i="1"/>
  <c r="H1543" i="1"/>
  <c r="D1543" i="1"/>
  <c r="A1543" i="1"/>
  <c r="K1542" i="1"/>
  <c r="H1542" i="1"/>
  <c r="D1542" i="1"/>
  <c r="A1542" i="1"/>
  <c r="K1541" i="1"/>
  <c r="H1541" i="1"/>
  <c r="D1541" i="1"/>
  <c r="A1541" i="1"/>
  <c r="K1540" i="1"/>
  <c r="H1540" i="1"/>
  <c r="D1540" i="1"/>
  <c r="A1540" i="1"/>
  <c r="K1539" i="1"/>
  <c r="H1539" i="1"/>
  <c r="D1539" i="1"/>
  <c r="A1539" i="1"/>
  <c r="K1538" i="1"/>
  <c r="H1538" i="1"/>
  <c r="D1538" i="1"/>
  <c r="A1538" i="1"/>
  <c r="K1537" i="1"/>
  <c r="H1537" i="1"/>
  <c r="D1537" i="1"/>
  <c r="A1537" i="1"/>
  <c r="K1536" i="1"/>
  <c r="H1536" i="1"/>
  <c r="D1536" i="1"/>
  <c r="A1536" i="1"/>
  <c r="K1535" i="1"/>
  <c r="H1535" i="1"/>
  <c r="D1535" i="1"/>
  <c r="A1535" i="1"/>
  <c r="K1534" i="1"/>
  <c r="H1534" i="1"/>
  <c r="D1534" i="1"/>
  <c r="A1534" i="1"/>
  <c r="K1533" i="1"/>
  <c r="H1533" i="1"/>
  <c r="D1533" i="1"/>
  <c r="A1533" i="1"/>
  <c r="K1532" i="1"/>
  <c r="H1532" i="1"/>
  <c r="D1532" i="1"/>
  <c r="A1532" i="1"/>
  <c r="K1531" i="1"/>
  <c r="H1531" i="1"/>
  <c r="D1531" i="1"/>
  <c r="A1531" i="1"/>
  <c r="K1530" i="1"/>
  <c r="H1530" i="1"/>
  <c r="D1530" i="1"/>
  <c r="A1530" i="1"/>
  <c r="K1529" i="1"/>
  <c r="H1529" i="1"/>
  <c r="D1529" i="1"/>
  <c r="A1529" i="1"/>
  <c r="K1528" i="1"/>
  <c r="H1528" i="1"/>
  <c r="D1528" i="1"/>
  <c r="A1528" i="1"/>
  <c r="K1527" i="1"/>
  <c r="H1527" i="1"/>
  <c r="D1527" i="1"/>
  <c r="A1527" i="1"/>
  <c r="I1526" i="1"/>
  <c r="A1526" i="1"/>
  <c r="A1525" i="1"/>
  <c r="I1525" i="1"/>
  <c r="K1525" i="1" s="1"/>
  <c r="D1525" i="1"/>
  <c r="I1524" i="1"/>
  <c r="A1524" i="1"/>
  <c r="A1523" i="1"/>
  <c r="I1523" i="1"/>
  <c r="D1523" i="1"/>
  <c r="I1522" i="1"/>
  <c r="A1522" i="1"/>
  <c r="A1521" i="1"/>
  <c r="I1521" i="1"/>
  <c r="K1521" i="1" s="1"/>
  <c r="D1521" i="1"/>
  <c r="I1520" i="1"/>
  <c r="A1520" i="1"/>
  <c r="K1519" i="1"/>
  <c r="A1519" i="1"/>
  <c r="K1518" i="1"/>
  <c r="A1518" i="1"/>
  <c r="K1517" i="1"/>
  <c r="A1517" i="1"/>
  <c r="K1516" i="1"/>
  <c r="A1516" i="1"/>
  <c r="K1515" i="1"/>
  <c r="A1515" i="1"/>
  <c r="K1514" i="1"/>
  <c r="A1514" i="1"/>
  <c r="K1513" i="1"/>
  <c r="A1513" i="1"/>
  <c r="K1512" i="1"/>
  <c r="A1512" i="1"/>
  <c r="K1511" i="1"/>
  <c r="A1511" i="1"/>
  <c r="K1510" i="1"/>
  <c r="A1510" i="1"/>
  <c r="K1509" i="1"/>
  <c r="A1509" i="1"/>
  <c r="K1508" i="1"/>
  <c r="A1508" i="1"/>
  <c r="K1507" i="1"/>
  <c r="A1507" i="1"/>
  <c r="K1506" i="1"/>
  <c r="A1506" i="1"/>
  <c r="K1505" i="1"/>
  <c r="A1505" i="1"/>
  <c r="K1504" i="1"/>
  <c r="A1504" i="1"/>
  <c r="K1503" i="1"/>
  <c r="A1503" i="1"/>
  <c r="A1502" i="1"/>
  <c r="I1502" i="1"/>
  <c r="D1502" i="1"/>
  <c r="K1501" i="1"/>
  <c r="H1501" i="1"/>
  <c r="D1501" i="1"/>
  <c r="A1501" i="1"/>
  <c r="K1500" i="1"/>
  <c r="H1500" i="1"/>
  <c r="D1500" i="1"/>
  <c r="A1500" i="1"/>
  <c r="K1499" i="1"/>
  <c r="H1499" i="1"/>
  <c r="D1499" i="1"/>
  <c r="A1499" i="1"/>
  <c r="K1498" i="1"/>
  <c r="H1498" i="1"/>
  <c r="D1498" i="1"/>
  <c r="A1498" i="1"/>
  <c r="K1497" i="1"/>
  <c r="H1497" i="1"/>
  <c r="D1497" i="1"/>
  <c r="A1497" i="1"/>
  <c r="K1496" i="1"/>
  <c r="H1496" i="1"/>
  <c r="D1496" i="1"/>
  <c r="A1496" i="1"/>
  <c r="K1495" i="1"/>
  <c r="H1495" i="1"/>
  <c r="D1495" i="1"/>
  <c r="A1495" i="1"/>
  <c r="K1494" i="1"/>
  <c r="H1494" i="1"/>
  <c r="D1494" i="1"/>
  <c r="A1494" i="1"/>
  <c r="K1493" i="1"/>
  <c r="H1493" i="1"/>
  <c r="D1493" i="1"/>
  <c r="A1493" i="1"/>
  <c r="K1492" i="1"/>
  <c r="H1492" i="1"/>
  <c r="D1492" i="1"/>
  <c r="A1492" i="1"/>
  <c r="K1491" i="1"/>
  <c r="H1491" i="1"/>
  <c r="D1491" i="1"/>
  <c r="A1491" i="1"/>
  <c r="K1490" i="1"/>
  <c r="H1490" i="1"/>
  <c r="D1490" i="1"/>
  <c r="A1490" i="1"/>
  <c r="K1489" i="1"/>
  <c r="H1489" i="1"/>
  <c r="D1489" i="1"/>
  <c r="A1489" i="1"/>
  <c r="K1488" i="1"/>
  <c r="H1488" i="1"/>
  <c r="D1488" i="1"/>
  <c r="A1488" i="1"/>
  <c r="K1487" i="1"/>
  <c r="H1487" i="1"/>
  <c r="D1487" i="1"/>
  <c r="A1487" i="1"/>
  <c r="K1486" i="1"/>
  <c r="H1486" i="1"/>
  <c r="D1486" i="1"/>
  <c r="A1486" i="1"/>
  <c r="K1485" i="1"/>
  <c r="H1485" i="1"/>
  <c r="D1485" i="1"/>
  <c r="A1485" i="1"/>
  <c r="K1484" i="1"/>
  <c r="H1484" i="1"/>
  <c r="D1484" i="1"/>
  <c r="A1484" i="1"/>
  <c r="K1483" i="1"/>
  <c r="H1483" i="1"/>
  <c r="D1483" i="1"/>
  <c r="A1483" i="1"/>
  <c r="K1482" i="1"/>
  <c r="H1482" i="1"/>
  <c r="D1482" i="1"/>
  <c r="A1482" i="1"/>
  <c r="K1481" i="1"/>
  <c r="H1481" i="1"/>
  <c r="D1481" i="1"/>
  <c r="A1481" i="1"/>
  <c r="K1480" i="1"/>
  <c r="H1480" i="1"/>
  <c r="D1480" i="1"/>
  <c r="A1480" i="1"/>
  <c r="K1479" i="1"/>
  <c r="H1479" i="1"/>
  <c r="D1479" i="1"/>
  <c r="A1479" i="1"/>
  <c r="K1478" i="1"/>
  <c r="H1478" i="1"/>
  <c r="D1478" i="1"/>
  <c r="A1478" i="1"/>
  <c r="K1477" i="1"/>
  <c r="H1477" i="1"/>
  <c r="D1477" i="1"/>
  <c r="A1477" i="1"/>
  <c r="K1476" i="1"/>
  <c r="H1476" i="1"/>
  <c r="D1476" i="1"/>
  <c r="A1476" i="1"/>
  <c r="K1475" i="1"/>
  <c r="H1475" i="1"/>
  <c r="D1475" i="1"/>
  <c r="A1475" i="1"/>
  <c r="K1474" i="1"/>
  <c r="H1474" i="1"/>
  <c r="D1474" i="1"/>
  <c r="A1474" i="1"/>
  <c r="K1473" i="1"/>
  <c r="H1473" i="1"/>
  <c r="D1473" i="1"/>
  <c r="A1473" i="1"/>
  <c r="K1472" i="1"/>
  <c r="H1472" i="1"/>
  <c r="D1472" i="1"/>
  <c r="A1472" i="1"/>
  <c r="K1471" i="1"/>
  <c r="H1471" i="1"/>
  <c r="D1471" i="1"/>
  <c r="A1471" i="1"/>
  <c r="K1470" i="1"/>
  <c r="H1470" i="1"/>
  <c r="D1470" i="1"/>
  <c r="A1470" i="1"/>
  <c r="K1469" i="1"/>
  <c r="H1469" i="1"/>
  <c r="D1469" i="1"/>
  <c r="A1469" i="1"/>
  <c r="K1468" i="1"/>
  <c r="H1468" i="1"/>
  <c r="D1468" i="1"/>
  <c r="A1468" i="1"/>
  <c r="K1467" i="1"/>
  <c r="H1467" i="1"/>
  <c r="D1467" i="1"/>
  <c r="A1467" i="1"/>
  <c r="K1466" i="1"/>
  <c r="H1466" i="1"/>
  <c r="D1466" i="1"/>
  <c r="A1466" i="1"/>
  <c r="K1465" i="1"/>
  <c r="H1465" i="1"/>
  <c r="D1465" i="1"/>
  <c r="A1465" i="1"/>
  <c r="K1464" i="1"/>
  <c r="H1464" i="1"/>
  <c r="D1464" i="1"/>
  <c r="A1464" i="1"/>
  <c r="K1463" i="1"/>
  <c r="H1463" i="1"/>
  <c r="D1463" i="1"/>
  <c r="A1463" i="1"/>
  <c r="K1462" i="1"/>
  <c r="H1462" i="1"/>
  <c r="D1462" i="1"/>
  <c r="A1462" i="1"/>
  <c r="K1461" i="1"/>
  <c r="H1461" i="1"/>
  <c r="D1461" i="1"/>
  <c r="A1461" i="1"/>
  <c r="K1460" i="1"/>
  <c r="H1460" i="1"/>
  <c r="D1460" i="1"/>
  <c r="A1460" i="1"/>
  <c r="K1459" i="1"/>
  <c r="H1459" i="1"/>
  <c r="D1459" i="1"/>
  <c r="A1459" i="1"/>
  <c r="K1458" i="1"/>
  <c r="H1458" i="1"/>
  <c r="D1458" i="1"/>
  <c r="A1458" i="1"/>
  <c r="K1457" i="1"/>
  <c r="H1457" i="1"/>
  <c r="D1457" i="1"/>
  <c r="A1457" i="1"/>
  <c r="K1456" i="1"/>
  <c r="H1456" i="1"/>
  <c r="D1456" i="1"/>
  <c r="A1456" i="1"/>
  <c r="K1455" i="1"/>
  <c r="H1455" i="1"/>
  <c r="D1455" i="1"/>
  <c r="A1455" i="1"/>
  <c r="K1454" i="1"/>
  <c r="H1454" i="1"/>
  <c r="D1454" i="1"/>
  <c r="A1454" i="1"/>
  <c r="K1453" i="1"/>
  <c r="H1453" i="1"/>
  <c r="D1453" i="1"/>
  <c r="A1453" i="1"/>
  <c r="K1452" i="1"/>
  <c r="H1452" i="1"/>
  <c r="D1452" i="1"/>
  <c r="A1452" i="1"/>
  <c r="K1451" i="1"/>
  <c r="H1451" i="1"/>
  <c r="D1451" i="1"/>
  <c r="A1451" i="1"/>
  <c r="K1450" i="1"/>
  <c r="H1450" i="1"/>
  <c r="D1450" i="1"/>
  <c r="A1450" i="1"/>
  <c r="K1449" i="1"/>
  <c r="H1449" i="1"/>
  <c r="D1449" i="1"/>
  <c r="A1449" i="1"/>
  <c r="K1448" i="1"/>
  <c r="H1448" i="1"/>
  <c r="D1448" i="1"/>
  <c r="A1448" i="1"/>
  <c r="K1447" i="1"/>
  <c r="H1447" i="1"/>
  <c r="D1447" i="1"/>
  <c r="A1447" i="1"/>
  <c r="K1446" i="1"/>
  <c r="H1446" i="1"/>
  <c r="D1446" i="1"/>
  <c r="A1446" i="1"/>
  <c r="K1445" i="1"/>
  <c r="H1445" i="1"/>
  <c r="D1445" i="1"/>
  <c r="A1445" i="1"/>
  <c r="K1444" i="1"/>
  <c r="H1444" i="1"/>
  <c r="D1444" i="1"/>
  <c r="A1444" i="1"/>
  <c r="K1443" i="1"/>
  <c r="H1443" i="1"/>
  <c r="D1443" i="1"/>
  <c r="A1443" i="1"/>
  <c r="K1442" i="1"/>
  <c r="H1442" i="1"/>
  <c r="D1442" i="1"/>
  <c r="A1442" i="1"/>
  <c r="K1441" i="1"/>
  <c r="H1441" i="1"/>
  <c r="D1441" i="1"/>
  <c r="A1441" i="1"/>
  <c r="K1440" i="1"/>
  <c r="H1440" i="1"/>
  <c r="D1440" i="1"/>
  <c r="A1440" i="1"/>
  <c r="K1439" i="1"/>
  <c r="H1439" i="1"/>
  <c r="D1439" i="1"/>
  <c r="A1439" i="1"/>
  <c r="K1438" i="1"/>
  <c r="H1438" i="1"/>
  <c r="D1438" i="1"/>
  <c r="A1438" i="1"/>
  <c r="K1437" i="1"/>
  <c r="H1437" i="1"/>
  <c r="D1437" i="1"/>
  <c r="A1437" i="1"/>
  <c r="K1436" i="1"/>
  <c r="H1436" i="1"/>
  <c r="D1436" i="1"/>
  <c r="A1436" i="1"/>
  <c r="K1435" i="1"/>
  <c r="H1435" i="1"/>
  <c r="D1435" i="1"/>
  <c r="A1435" i="1"/>
  <c r="K1434" i="1"/>
  <c r="H1434" i="1"/>
  <c r="D1434" i="1"/>
  <c r="A1434" i="1"/>
  <c r="K1433" i="1"/>
  <c r="H1433" i="1"/>
  <c r="D1433" i="1"/>
  <c r="A1433" i="1"/>
  <c r="K1432" i="1"/>
  <c r="H1432" i="1"/>
  <c r="D1432" i="1"/>
  <c r="A1432" i="1"/>
  <c r="K1431" i="1"/>
  <c r="H1431" i="1"/>
  <c r="D1431" i="1"/>
  <c r="A1431" i="1"/>
  <c r="K1430" i="1"/>
  <c r="H1430" i="1"/>
  <c r="D1430" i="1"/>
  <c r="A1430" i="1"/>
  <c r="K1429" i="1"/>
  <c r="H1429" i="1"/>
  <c r="D1429" i="1"/>
  <c r="A1429" i="1"/>
  <c r="K1428" i="1"/>
  <c r="H1428" i="1"/>
  <c r="D1428" i="1"/>
  <c r="A1428" i="1"/>
  <c r="K1427" i="1"/>
  <c r="H1427" i="1"/>
  <c r="D1427" i="1"/>
  <c r="A1427" i="1"/>
  <c r="K1426" i="1"/>
  <c r="H1426" i="1"/>
  <c r="D1426" i="1"/>
  <c r="A1426" i="1"/>
  <c r="K1425" i="1"/>
  <c r="H1425" i="1"/>
  <c r="D1425" i="1"/>
  <c r="A1425" i="1"/>
  <c r="K1424" i="1"/>
  <c r="H1424" i="1"/>
  <c r="D1424" i="1"/>
  <c r="A1424" i="1"/>
  <c r="K1423" i="1"/>
  <c r="H1423" i="1"/>
  <c r="D1423" i="1"/>
  <c r="A1423" i="1"/>
  <c r="K1422" i="1"/>
  <c r="H1422" i="1"/>
  <c r="D1422" i="1"/>
  <c r="A1422" i="1"/>
  <c r="K1421" i="1"/>
  <c r="H1421" i="1"/>
  <c r="D1421" i="1"/>
  <c r="A1421" i="1"/>
  <c r="K1420" i="1"/>
  <c r="H1420" i="1"/>
  <c r="D1420" i="1"/>
  <c r="A1420" i="1"/>
  <c r="K1419" i="1"/>
  <c r="H1419" i="1"/>
  <c r="D1419" i="1"/>
  <c r="A1419" i="1"/>
  <c r="K1418" i="1"/>
  <c r="H1418" i="1"/>
  <c r="D1418" i="1"/>
  <c r="A1418" i="1"/>
  <c r="K1417" i="1"/>
  <c r="H1417" i="1"/>
  <c r="D1417" i="1"/>
  <c r="A1417" i="1"/>
  <c r="K1416" i="1"/>
  <c r="H1416" i="1"/>
  <c r="D1416" i="1"/>
  <c r="A1416" i="1"/>
  <c r="K1415" i="1"/>
  <c r="H1415" i="1"/>
  <c r="D1415" i="1"/>
  <c r="A1415" i="1"/>
  <c r="K1414" i="1"/>
  <c r="H1414" i="1"/>
  <c r="D1414" i="1"/>
  <c r="A1414" i="1"/>
  <c r="K1413" i="1"/>
  <c r="H1413" i="1"/>
  <c r="D1413" i="1"/>
  <c r="A1413" i="1"/>
  <c r="K1412" i="1"/>
  <c r="H1412" i="1"/>
  <c r="D1412" i="1"/>
  <c r="A1412" i="1"/>
  <c r="K1411" i="1"/>
  <c r="H1411" i="1"/>
  <c r="D1411" i="1"/>
  <c r="A1411" i="1"/>
  <c r="K1410" i="1"/>
  <c r="H1410" i="1"/>
  <c r="D1410" i="1"/>
  <c r="A1410" i="1"/>
  <c r="K1409" i="1"/>
  <c r="H1409" i="1"/>
  <c r="D1409" i="1"/>
  <c r="A1409" i="1"/>
  <c r="K1408" i="1"/>
  <c r="H1408" i="1"/>
  <c r="D1408" i="1"/>
  <c r="A1408" i="1"/>
  <c r="K1407" i="1"/>
  <c r="D1407" i="1"/>
  <c r="A1407" i="1"/>
  <c r="K1406" i="1"/>
  <c r="D1406" i="1"/>
  <c r="A1406" i="1"/>
  <c r="K1405" i="1"/>
  <c r="D1405" i="1"/>
  <c r="A1405" i="1"/>
  <c r="K1404" i="1"/>
  <c r="D1404" i="1"/>
  <c r="A1404" i="1"/>
  <c r="K1403" i="1"/>
  <c r="D1403" i="1"/>
  <c r="A1403" i="1"/>
  <c r="K1402" i="1"/>
  <c r="D1402" i="1"/>
  <c r="A1402" i="1"/>
  <c r="K1401" i="1"/>
  <c r="D1401" i="1"/>
  <c r="A1401" i="1"/>
  <c r="K1400" i="1"/>
  <c r="D1400" i="1"/>
  <c r="A1400" i="1"/>
  <c r="K1399" i="1"/>
  <c r="H1399" i="1"/>
  <c r="D1399" i="1"/>
  <c r="A1399" i="1"/>
  <c r="K1398" i="1"/>
  <c r="D1398" i="1"/>
  <c r="A1398" i="1"/>
  <c r="K1397" i="1"/>
  <c r="H1397" i="1"/>
  <c r="D1397" i="1"/>
  <c r="A1397" i="1"/>
  <c r="K1396" i="1"/>
  <c r="D1396" i="1"/>
  <c r="A1396" i="1"/>
  <c r="K1395" i="1"/>
  <c r="H1395" i="1"/>
  <c r="D1395" i="1"/>
  <c r="A1395" i="1"/>
  <c r="K1394" i="1"/>
  <c r="D1394" i="1"/>
  <c r="A1394" i="1"/>
  <c r="K1393" i="1"/>
  <c r="H1393" i="1"/>
  <c r="D1393" i="1"/>
  <c r="A1393" i="1"/>
  <c r="K1392" i="1"/>
  <c r="D1392" i="1"/>
  <c r="A1392" i="1"/>
  <c r="K1391" i="1"/>
  <c r="H1391" i="1"/>
  <c r="D1391" i="1"/>
  <c r="A1391" i="1"/>
  <c r="K1390" i="1"/>
  <c r="D1390" i="1"/>
  <c r="A1390" i="1"/>
  <c r="K1389" i="1"/>
  <c r="H1389" i="1"/>
  <c r="D1389" i="1"/>
  <c r="A1389" i="1"/>
  <c r="K1388" i="1"/>
  <c r="D1388" i="1"/>
  <c r="A1388" i="1"/>
  <c r="K1387" i="1"/>
  <c r="H1387" i="1"/>
  <c r="D1387" i="1"/>
  <c r="A1387" i="1"/>
  <c r="K1386" i="1"/>
  <c r="D1386" i="1"/>
  <c r="A1386" i="1"/>
  <c r="K1385" i="1"/>
  <c r="H1385" i="1"/>
  <c r="D1385" i="1"/>
  <c r="A1385" i="1"/>
  <c r="K1384" i="1"/>
  <c r="D1384" i="1"/>
  <c r="A1384" i="1"/>
  <c r="K1383" i="1"/>
  <c r="H1383" i="1"/>
  <c r="D1383" i="1"/>
  <c r="A1383" i="1"/>
  <c r="K1382" i="1"/>
  <c r="D1382" i="1"/>
  <c r="A1382" i="1"/>
  <c r="K1381" i="1"/>
  <c r="H1381" i="1"/>
  <c r="D1381" i="1"/>
  <c r="A1381" i="1"/>
  <c r="K1380" i="1"/>
  <c r="D1380" i="1"/>
  <c r="A1380" i="1"/>
  <c r="K1379" i="1"/>
  <c r="H1379" i="1"/>
  <c r="D1379" i="1"/>
  <c r="A1379" i="1"/>
  <c r="K1378" i="1"/>
  <c r="D1378" i="1"/>
  <c r="A1378" i="1"/>
  <c r="K1377" i="1"/>
  <c r="H1377" i="1"/>
  <c r="D1377" i="1"/>
  <c r="A1377" i="1"/>
  <c r="K1376" i="1"/>
  <c r="D1376" i="1"/>
  <c r="A1376" i="1"/>
  <c r="K1375" i="1"/>
  <c r="H1375" i="1"/>
  <c r="D1375" i="1"/>
  <c r="A1375" i="1"/>
  <c r="K1374" i="1"/>
  <c r="D1374" i="1"/>
  <c r="A1374" i="1"/>
  <c r="K1373" i="1"/>
  <c r="H1373" i="1"/>
  <c r="D1373" i="1"/>
  <c r="A1373" i="1"/>
  <c r="K1372" i="1"/>
  <c r="D1372" i="1"/>
  <c r="A1372" i="1"/>
  <c r="K1371" i="1"/>
  <c r="H1371" i="1"/>
  <c r="D1371" i="1"/>
  <c r="A1371" i="1"/>
  <c r="K1370" i="1"/>
  <c r="D1370" i="1"/>
  <c r="A1370" i="1"/>
  <c r="K1369" i="1"/>
  <c r="H1369" i="1"/>
  <c r="D1369" i="1"/>
  <c r="A1369" i="1"/>
  <c r="K1368" i="1"/>
  <c r="D1368" i="1"/>
  <c r="A1368" i="1"/>
  <c r="K1367" i="1"/>
  <c r="H1367" i="1"/>
  <c r="D1367" i="1"/>
  <c r="A1367" i="1"/>
  <c r="K1366" i="1"/>
  <c r="D1366" i="1"/>
  <c r="A1366" i="1"/>
  <c r="K1365" i="1"/>
  <c r="H1365" i="1"/>
  <c r="D1365" i="1"/>
  <c r="A1365" i="1"/>
  <c r="K1364" i="1"/>
  <c r="D1364" i="1"/>
  <c r="A1364" i="1"/>
  <c r="K1363" i="1"/>
  <c r="H1363" i="1"/>
  <c r="D1363" i="1"/>
  <c r="A1363" i="1"/>
  <c r="K1362" i="1"/>
  <c r="D1362" i="1"/>
  <c r="A1362" i="1"/>
  <c r="K1361" i="1"/>
  <c r="H1361" i="1"/>
  <c r="D1361" i="1"/>
  <c r="A1361" i="1"/>
  <c r="K1360" i="1"/>
  <c r="D1360" i="1"/>
  <c r="A1360" i="1"/>
  <c r="K1359" i="1"/>
  <c r="H1359" i="1"/>
  <c r="D1359" i="1"/>
  <c r="A1359" i="1"/>
  <c r="K1358" i="1"/>
  <c r="D1358" i="1"/>
  <c r="A1358" i="1"/>
  <c r="K1357" i="1"/>
  <c r="H1357" i="1"/>
  <c r="D1357" i="1"/>
  <c r="A1357" i="1"/>
  <c r="K1356" i="1"/>
  <c r="D1356" i="1"/>
  <c r="A1356" i="1"/>
  <c r="K1355" i="1"/>
  <c r="H1355" i="1"/>
  <c r="D1355" i="1"/>
  <c r="A1355" i="1"/>
  <c r="K1354" i="1"/>
  <c r="D1354" i="1"/>
  <c r="A1354" i="1"/>
  <c r="K1353" i="1"/>
  <c r="H1353" i="1"/>
  <c r="D1353" i="1"/>
  <c r="A1353" i="1"/>
  <c r="K1352" i="1"/>
  <c r="D1352" i="1"/>
  <c r="A1352" i="1"/>
  <c r="K1351" i="1"/>
  <c r="H1351" i="1"/>
  <c r="D1351" i="1"/>
  <c r="A1351" i="1"/>
  <c r="K1350" i="1"/>
  <c r="D1350" i="1"/>
  <c r="A1350" i="1"/>
  <c r="K1349" i="1"/>
  <c r="H1349" i="1"/>
  <c r="D1349" i="1"/>
  <c r="A1349" i="1"/>
  <c r="K1348" i="1"/>
  <c r="D1348" i="1"/>
  <c r="A1348" i="1"/>
  <c r="K1347" i="1"/>
  <c r="H1347" i="1"/>
  <c r="D1347" i="1"/>
  <c r="A1347" i="1"/>
  <c r="K1346" i="1"/>
  <c r="D1346" i="1"/>
  <c r="A1346" i="1"/>
  <c r="K1345" i="1"/>
  <c r="H1345" i="1"/>
  <c r="D1345" i="1"/>
  <c r="A1345" i="1"/>
  <c r="K1344" i="1"/>
  <c r="D1344" i="1"/>
  <c r="A1344" i="1"/>
  <c r="K1343" i="1"/>
  <c r="H1343" i="1"/>
  <c r="D1343" i="1"/>
  <c r="A1343" i="1"/>
  <c r="K1342" i="1"/>
  <c r="D1342" i="1"/>
  <c r="A1342" i="1"/>
  <c r="K1341" i="1"/>
  <c r="H1341" i="1"/>
  <c r="D1341" i="1"/>
  <c r="A1341" i="1"/>
  <c r="K1340" i="1"/>
  <c r="D1340" i="1"/>
  <c r="A1340" i="1"/>
  <c r="K1339" i="1"/>
  <c r="H1339" i="1"/>
  <c r="D1339" i="1"/>
  <c r="A1339" i="1"/>
  <c r="K1338" i="1"/>
  <c r="D1338" i="1"/>
  <c r="A1338" i="1"/>
  <c r="K1337" i="1"/>
  <c r="H1337" i="1"/>
  <c r="D1337" i="1"/>
  <c r="A1337" i="1"/>
  <c r="K1336" i="1"/>
  <c r="D1336" i="1"/>
  <c r="A1336" i="1"/>
  <c r="K1335" i="1"/>
  <c r="H1335" i="1"/>
  <c r="D1335" i="1"/>
  <c r="A1335" i="1"/>
  <c r="K1334" i="1"/>
  <c r="D1334" i="1"/>
  <c r="A1334" i="1"/>
  <c r="K1333" i="1"/>
  <c r="H1333" i="1"/>
  <c r="D1333" i="1"/>
  <c r="A1333" i="1"/>
  <c r="K1332" i="1"/>
  <c r="D1332" i="1"/>
  <c r="A1332" i="1"/>
  <c r="K1331" i="1"/>
  <c r="H1331" i="1"/>
  <c r="D1331" i="1"/>
  <c r="A1331" i="1"/>
  <c r="K1330" i="1"/>
  <c r="D1330" i="1"/>
  <c r="A1330" i="1"/>
  <c r="K1329" i="1"/>
  <c r="H1329" i="1"/>
  <c r="D1329" i="1"/>
  <c r="A1329" i="1"/>
  <c r="K1328" i="1"/>
  <c r="D1328" i="1"/>
  <c r="A1328" i="1"/>
  <c r="K1327" i="1"/>
  <c r="H1327" i="1"/>
  <c r="D1327" i="1"/>
  <c r="A1327" i="1"/>
  <c r="K1326" i="1"/>
  <c r="D1326" i="1"/>
  <c r="A1326" i="1"/>
  <c r="K1325" i="1"/>
  <c r="H1325" i="1"/>
  <c r="D1325" i="1"/>
  <c r="A1325" i="1"/>
  <c r="K1324" i="1"/>
  <c r="D1324" i="1"/>
  <c r="A1324" i="1"/>
  <c r="K1323" i="1"/>
  <c r="H1323" i="1"/>
  <c r="D1323" i="1"/>
  <c r="A1323" i="1"/>
  <c r="K1322" i="1"/>
  <c r="D1322" i="1"/>
  <c r="A1322" i="1"/>
  <c r="K1321" i="1"/>
  <c r="H1321" i="1"/>
  <c r="D1321" i="1"/>
  <c r="A1321" i="1"/>
  <c r="K1320" i="1"/>
  <c r="D1320" i="1"/>
  <c r="A1320" i="1"/>
  <c r="K1319" i="1"/>
  <c r="H1319" i="1"/>
  <c r="D1319" i="1"/>
  <c r="A1319" i="1"/>
  <c r="K1318" i="1"/>
  <c r="D1318" i="1"/>
  <c r="A1318" i="1"/>
  <c r="K1317" i="1"/>
  <c r="H1317" i="1"/>
  <c r="D1317" i="1"/>
  <c r="A1317" i="1"/>
  <c r="K1316" i="1"/>
  <c r="D1316" i="1"/>
  <c r="A1316" i="1"/>
  <c r="K1315" i="1"/>
  <c r="H1315" i="1"/>
  <c r="D1315" i="1"/>
  <c r="A1315" i="1"/>
  <c r="K1314" i="1"/>
  <c r="D1314" i="1"/>
  <c r="A1314" i="1"/>
  <c r="K1313" i="1"/>
  <c r="H1313" i="1"/>
  <c r="D1313" i="1"/>
  <c r="A1313" i="1"/>
  <c r="K1312" i="1"/>
  <c r="D1312" i="1"/>
  <c r="A1312" i="1"/>
  <c r="K1311" i="1"/>
  <c r="H1311" i="1"/>
  <c r="D1311" i="1"/>
  <c r="A1311" i="1"/>
  <c r="K1310" i="1"/>
  <c r="D1310" i="1"/>
  <c r="A1310" i="1"/>
  <c r="K1309" i="1"/>
  <c r="H1309" i="1"/>
  <c r="D1309" i="1"/>
  <c r="A1309" i="1"/>
  <c r="K1308" i="1"/>
  <c r="D1308" i="1"/>
  <c r="A1308" i="1"/>
  <c r="K1307" i="1"/>
  <c r="H1307" i="1"/>
  <c r="D1307" i="1"/>
  <c r="A1307" i="1"/>
  <c r="K1306" i="1"/>
  <c r="D1306" i="1"/>
  <c r="A1306" i="1"/>
  <c r="K1305" i="1"/>
  <c r="H1305" i="1"/>
  <c r="D1305" i="1"/>
  <c r="A1305" i="1"/>
  <c r="K1304" i="1"/>
  <c r="D1304" i="1"/>
  <c r="A1304" i="1"/>
  <c r="K1303" i="1"/>
  <c r="H1303" i="1"/>
  <c r="D1303" i="1"/>
  <c r="A1303" i="1"/>
  <c r="K1302" i="1"/>
  <c r="D1302" i="1"/>
  <c r="A1302" i="1"/>
  <c r="K1301" i="1"/>
  <c r="H1301" i="1"/>
  <c r="D1301" i="1"/>
  <c r="A1301" i="1"/>
  <c r="K1300" i="1"/>
  <c r="D1300" i="1"/>
  <c r="A1300" i="1"/>
  <c r="K1299" i="1"/>
  <c r="H1299" i="1"/>
  <c r="D1299" i="1"/>
  <c r="A1299" i="1"/>
  <c r="K1298" i="1"/>
  <c r="D1298" i="1"/>
  <c r="A1298" i="1"/>
  <c r="K1297" i="1"/>
  <c r="H1297" i="1"/>
  <c r="D1297" i="1"/>
  <c r="A1297" i="1"/>
  <c r="K1296" i="1"/>
  <c r="D1296" i="1"/>
  <c r="A1296" i="1"/>
  <c r="K1295" i="1"/>
  <c r="H1295" i="1"/>
  <c r="D1295" i="1"/>
  <c r="A1295" i="1"/>
  <c r="K1294" i="1"/>
  <c r="D1294" i="1"/>
  <c r="A1294" i="1"/>
  <c r="K1293" i="1"/>
  <c r="H1293" i="1"/>
  <c r="D1293" i="1"/>
  <c r="A1293" i="1"/>
  <c r="K1292" i="1"/>
  <c r="D1292" i="1"/>
  <c r="A1292" i="1"/>
  <c r="K1291" i="1"/>
  <c r="H1291" i="1"/>
  <c r="D1291" i="1"/>
  <c r="A1291" i="1"/>
  <c r="K1290" i="1"/>
  <c r="D1290" i="1"/>
  <c r="A1290" i="1"/>
  <c r="K1289" i="1"/>
  <c r="H1289" i="1"/>
  <c r="D1289" i="1"/>
  <c r="A1289" i="1"/>
  <c r="K1288" i="1"/>
  <c r="D1288" i="1"/>
  <c r="A1288" i="1"/>
  <c r="K1287" i="1"/>
  <c r="H1287" i="1"/>
  <c r="D1287" i="1"/>
  <c r="A1287" i="1"/>
  <c r="K1286" i="1"/>
  <c r="D1286" i="1"/>
  <c r="A1286" i="1"/>
  <c r="K1285" i="1"/>
  <c r="H1285" i="1"/>
  <c r="D1285" i="1"/>
  <c r="A1285" i="1"/>
  <c r="K1284" i="1"/>
  <c r="D1284" i="1"/>
  <c r="A1284" i="1"/>
  <c r="K1283" i="1"/>
  <c r="H1283" i="1"/>
  <c r="D1283" i="1"/>
  <c r="A1283" i="1"/>
  <c r="K1282" i="1"/>
  <c r="D1282" i="1"/>
  <c r="A1282" i="1"/>
  <c r="K1281" i="1"/>
  <c r="H1281" i="1"/>
  <c r="D1281" i="1"/>
  <c r="A1281" i="1"/>
  <c r="K1280" i="1"/>
  <c r="D1280" i="1"/>
  <c r="A1280" i="1"/>
  <c r="K1279" i="1"/>
  <c r="H1279" i="1"/>
  <c r="D1279" i="1"/>
  <c r="A1279" i="1"/>
  <c r="K1278" i="1"/>
  <c r="D1278" i="1"/>
  <c r="A1278" i="1"/>
  <c r="K1277" i="1"/>
  <c r="H1277" i="1"/>
  <c r="D1277" i="1"/>
  <c r="A1277" i="1"/>
  <c r="K1276" i="1"/>
  <c r="D1276" i="1"/>
  <c r="A1276" i="1"/>
  <c r="K1275" i="1"/>
  <c r="H1275" i="1"/>
  <c r="D1275" i="1"/>
  <c r="A1275" i="1"/>
  <c r="K1274" i="1"/>
  <c r="D1274" i="1"/>
  <c r="A1274" i="1"/>
  <c r="K1273" i="1"/>
  <c r="H1273" i="1"/>
  <c r="D1273" i="1"/>
  <c r="A1273" i="1"/>
  <c r="K1272" i="1"/>
  <c r="H1272" i="1"/>
  <c r="D1272" i="1"/>
  <c r="A1272" i="1"/>
  <c r="K1271" i="1"/>
  <c r="H1271" i="1"/>
  <c r="D1271" i="1"/>
  <c r="A1271" i="1"/>
  <c r="K1270" i="1"/>
  <c r="H1270" i="1"/>
  <c r="D1270" i="1"/>
  <c r="A1270" i="1"/>
  <c r="K1269" i="1"/>
  <c r="H1269" i="1"/>
  <c r="D1269" i="1"/>
  <c r="A1269" i="1"/>
  <c r="K1268" i="1"/>
  <c r="H1268" i="1"/>
  <c r="D1268" i="1"/>
  <c r="A1268" i="1"/>
  <c r="K1267" i="1"/>
  <c r="H1267" i="1"/>
  <c r="D1267" i="1"/>
  <c r="A1267" i="1"/>
  <c r="K1266" i="1"/>
  <c r="H1266" i="1"/>
  <c r="D1266" i="1"/>
  <c r="A1266" i="1"/>
  <c r="K1265" i="1"/>
  <c r="H1265" i="1"/>
  <c r="D1265" i="1"/>
  <c r="A1265" i="1"/>
  <c r="K1264" i="1"/>
  <c r="H1264" i="1"/>
  <c r="D1264" i="1"/>
  <c r="A1264" i="1"/>
  <c r="K1263" i="1"/>
  <c r="H1263" i="1"/>
  <c r="D1263" i="1"/>
  <c r="A1263" i="1"/>
  <c r="K1262" i="1"/>
  <c r="H1262" i="1"/>
  <c r="D1262" i="1"/>
  <c r="A1262" i="1"/>
  <c r="K1261" i="1"/>
  <c r="H1261" i="1"/>
  <c r="D1261" i="1"/>
  <c r="A1261" i="1"/>
  <c r="K1260" i="1"/>
  <c r="H1260" i="1"/>
  <c r="D1260" i="1"/>
  <c r="A1260" i="1"/>
  <c r="K1259" i="1"/>
  <c r="H1259" i="1"/>
  <c r="D1259" i="1"/>
  <c r="A1259" i="1"/>
  <c r="K1258" i="1"/>
  <c r="H1258" i="1"/>
  <c r="D1258" i="1"/>
  <c r="A1258" i="1"/>
  <c r="K1257" i="1"/>
  <c r="H1257" i="1"/>
  <c r="D1257" i="1"/>
  <c r="A1257" i="1"/>
  <c r="K1256" i="1"/>
  <c r="H1256" i="1"/>
  <c r="D1256" i="1"/>
  <c r="A1256" i="1"/>
  <c r="K1255" i="1"/>
  <c r="H1255" i="1"/>
  <c r="D1255" i="1"/>
  <c r="A1255" i="1"/>
  <c r="K1254" i="1"/>
  <c r="H1254" i="1"/>
  <c r="D1254" i="1"/>
  <c r="A1254" i="1"/>
  <c r="K1253" i="1"/>
  <c r="H1253" i="1"/>
  <c r="D1253" i="1"/>
  <c r="A1253" i="1"/>
  <c r="K1252" i="1"/>
  <c r="H1252" i="1"/>
  <c r="D1252" i="1"/>
  <c r="A1252" i="1"/>
  <c r="K1251" i="1"/>
  <c r="H1251" i="1"/>
  <c r="D1251" i="1"/>
  <c r="A1251" i="1"/>
  <c r="K1250" i="1"/>
  <c r="H1250" i="1"/>
  <c r="D1250" i="1"/>
  <c r="A1250" i="1"/>
  <c r="K1249" i="1"/>
  <c r="H1249" i="1"/>
  <c r="D1249" i="1"/>
  <c r="A1249" i="1"/>
  <c r="K1248" i="1"/>
  <c r="H1248" i="1"/>
  <c r="D1248" i="1"/>
  <c r="A1248" i="1"/>
  <c r="K1247" i="1"/>
  <c r="H1247" i="1"/>
  <c r="D1247" i="1"/>
  <c r="A1247" i="1"/>
  <c r="K1246" i="1"/>
  <c r="H1246" i="1"/>
  <c r="D1246" i="1"/>
  <c r="A1246" i="1"/>
  <c r="K1245" i="1"/>
  <c r="H1245" i="1"/>
  <c r="D1245" i="1"/>
  <c r="A1245" i="1"/>
  <c r="K1244" i="1"/>
  <c r="H1244" i="1"/>
  <c r="D1244" i="1"/>
  <c r="A1244" i="1"/>
  <c r="K1243" i="1"/>
  <c r="H1243" i="1"/>
  <c r="D1243" i="1"/>
  <c r="A1243" i="1"/>
  <c r="K1242" i="1"/>
  <c r="H1242" i="1"/>
  <c r="D1242" i="1"/>
  <c r="A1242" i="1"/>
  <c r="K1241" i="1"/>
  <c r="H1241" i="1"/>
  <c r="D1241" i="1"/>
  <c r="A1241" i="1"/>
  <c r="K1240" i="1"/>
  <c r="H1240" i="1"/>
  <c r="D1240" i="1"/>
  <c r="A1240" i="1"/>
  <c r="K1239" i="1"/>
  <c r="H1239" i="1"/>
  <c r="D1239" i="1"/>
  <c r="A1239" i="1"/>
  <c r="K1238" i="1"/>
  <c r="H1238" i="1"/>
  <c r="D1238" i="1"/>
  <c r="A1238" i="1"/>
  <c r="K1237" i="1"/>
  <c r="H1237" i="1"/>
  <c r="D1237" i="1"/>
  <c r="A1237" i="1"/>
  <c r="K1236" i="1"/>
  <c r="H1236" i="1"/>
  <c r="D1236" i="1"/>
  <c r="A1236" i="1"/>
  <c r="K1235" i="1"/>
  <c r="H1235" i="1"/>
  <c r="D1235" i="1"/>
  <c r="A1235" i="1"/>
  <c r="K1234" i="1"/>
  <c r="H1234" i="1"/>
  <c r="D1234" i="1"/>
  <c r="A1234" i="1"/>
  <c r="K1233" i="1"/>
  <c r="H1233" i="1"/>
  <c r="D1233" i="1"/>
  <c r="A1233" i="1"/>
  <c r="K1232" i="1"/>
  <c r="H1232" i="1"/>
  <c r="D1232" i="1"/>
  <c r="A1232" i="1"/>
  <c r="K1231" i="1"/>
  <c r="H1231" i="1"/>
  <c r="D1231" i="1"/>
  <c r="A1231" i="1"/>
  <c r="K1230" i="1"/>
  <c r="H1230" i="1"/>
  <c r="D1230" i="1"/>
  <c r="A1230" i="1"/>
  <c r="K1229" i="1"/>
  <c r="H1229" i="1"/>
  <c r="D1229" i="1"/>
  <c r="A1229" i="1"/>
  <c r="K1228" i="1"/>
  <c r="H1228" i="1"/>
  <c r="D1228" i="1"/>
  <c r="A1228" i="1"/>
  <c r="K1227" i="1"/>
  <c r="H1227" i="1"/>
  <c r="D1227" i="1"/>
  <c r="A1227" i="1"/>
  <c r="K1226" i="1"/>
  <c r="H1226" i="1"/>
  <c r="D1226" i="1"/>
  <c r="A1226" i="1"/>
  <c r="K1225" i="1"/>
  <c r="H1225" i="1"/>
  <c r="D1225" i="1"/>
  <c r="A1225" i="1"/>
  <c r="K1224" i="1"/>
  <c r="H1224" i="1"/>
  <c r="D1224" i="1"/>
  <c r="A1224" i="1"/>
  <c r="K1223" i="1"/>
  <c r="H1223" i="1"/>
  <c r="D1223" i="1"/>
  <c r="A1223" i="1"/>
  <c r="K1222" i="1"/>
  <c r="H1222" i="1"/>
  <c r="D1222" i="1"/>
  <c r="A1222" i="1"/>
  <c r="K1221" i="1"/>
  <c r="H1221" i="1"/>
  <c r="D1221" i="1"/>
  <c r="A1221" i="1"/>
  <c r="K1220" i="1"/>
  <c r="H1220" i="1"/>
  <c r="D1220" i="1"/>
  <c r="A1220" i="1"/>
  <c r="K1219" i="1"/>
  <c r="H1219" i="1"/>
  <c r="D1219" i="1"/>
  <c r="A1219" i="1"/>
  <c r="K1218" i="1"/>
  <c r="H1218" i="1"/>
  <c r="D1218" i="1"/>
  <c r="A1218" i="1"/>
  <c r="K1217" i="1"/>
  <c r="H1217" i="1"/>
  <c r="D1217" i="1"/>
  <c r="A1217" i="1"/>
  <c r="K1216" i="1"/>
  <c r="H1216" i="1"/>
  <c r="D1216" i="1"/>
  <c r="A1216" i="1"/>
  <c r="K1215" i="1"/>
  <c r="H1215" i="1"/>
  <c r="D1215" i="1"/>
  <c r="A1215" i="1"/>
  <c r="K1214" i="1"/>
  <c r="H1214" i="1"/>
  <c r="D1214" i="1"/>
  <c r="A1214" i="1"/>
  <c r="K1213" i="1"/>
  <c r="H1213" i="1"/>
  <c r="D1213" i="1"/>
  <c r="A1213" i="1"/>
  <c r="K1212" i="1"/>
  <c r="H1212" i="1"/>
  <c r="D1212" i="1"/>
  <c r="A1212" i="1"/>
  <c r="K1211" i="1"/>
  <c r="H1211" i="1"/>
  <c r="D1211" i="1"/>
  <c r="A1211" i="1"/>
  <c r="K1210" i="1"/>
  <c r="H1210" i="1"/>
  <c r="D1210" i="1"/>
  <c r="A1210" i="1"/>
  <c r="K1209" i="1"/>
  <c r="H1209" i="1"/>
  <c r="D1209" i="1"/>
  <c r="A1209" i="1"/>
  <c r="K1208" i="1"/>
  <c r="H1208" i="1"/>
  <c r="D1208" i="1"/>
  <c r="A1208" i="1"/>
  <c r="K1207" i="1"/>
  <c r="H1207" i="1"/>
  <c r="D1207" i="1"/>
  <c r="A1207" i="1"/>
  <c r="K1206" i="1"/>
  <c r="H1206" i="1"/>
  <c r="D1206" i="1"/>
  <c r="A1206" i="1"/>
  <c r="K1205" i="1"/>
  <c r="H1205" i="1"/>
  <c r="D1205" i="1"/>
  <c r="A1205" i="1"/>
  <c r="K1204" i="1"/>
  <c r="H1204" i="1"/>
  <c r="D1204" i="1"/>
  <c r="A1204" i="1"/>
  <c r="K1203" i="1"/>
  <c r="H1203" i="1"/>
  <c r="D1203" i="1"/>
  <c r="A1203" i="1"/>
  <c r="K1202" i="1"/>
  <c r="H1202" i="1"/>
  <c r="D1202" i="1"/>
  <c r="A1202" i="1"/>
  <c r="K1201" i="1"/>
  <c r="H1201" i="1"/>
  <c r="D1201" i="1"/>
  <c r="A1201" i="1"/>
  <c r="K1200" i="1"/>
  <c r="H1200" i="1"/>
  <c r="D1200" i="1"/>
  <c r="A1200" i="1"/>
  <c r="K1199" i="1"/>
  <c r="H1199" i="1"/>
  <c r="D1199" i="1"/>
  <c r="A1199" i="1"/>
  <c r="K1198" i="1"/>
  <c r="H1198" i="1"/>
  <c r="D1198" i="1"/>
  <c r="A1198" i="1"/>
  <c r="K1197" i="1"/>
  <c r="H1197" i="1"/>
  <c r="D1197" i="1"/>
  <c r="A1197" i="1"/>
  <c r="K1196" i="1"/>
  <c r="H1196" i="1"/>
  <c r="D1196" i="1"/>
  <c r="A1196" i="1"/>
  <c r="K1195" i="1"/>
  <c r="H1195" i="1"/>
  <c r="D1195" i="1"/>
  <c r="A1195" i="1"/>
  <c r="K1194" i="1"/>
  <c r="H1194" i="1"/>
  <c r="D1194" i="1"/>
  <c r="A1194" i="1"/>
  <c r="K1193" i="1"/>
  <c r="H1193" i="1"/>
  <c r="D1193" i="1"/>
  <c r="A1193" i="1"/>
  <c r="K1192" i="1"/>
  <c r="H1192" i="1"/>
  <c r="D1192" i="1"/>
  <c r="A1192" i="1"/>
  <c r="K1191" i="1"/>
  <c r="H1191" i="1"/>
  <c r="D1191" i="1"/>
  <c r="A1191" i="1"/>
  <c r="K1190" i="1"/>
  <c r="H1190" i="1"/>
  <c r="D1190" i="1"/>
  <c r="A1190" i="1"/>
  <c r="K1189" i="1"/>
  <c r="H1189" i="1"/>
  <c r="D1189" i="1"/>
  <c r="A1189" i="1"/>
  <c r="K1188" i="1"/>
  <c r="H1188" i="1"/>
  <c r="D1188" i="1"/>
  <c r="A1188" i="1"/>
  <c r="K1187" i="1"/>
  <c r="H1187" i="1"/>
  <c r="D1187" i="1"/>
  <c r="A1187" i="1"/>
  <c r="K1186" i="1"/>
  <c r="H1186" i="1"/>
  <c r="D1186" i="1"/>
  <c r="A1186" i="1"/>
  <c r="K1185" i="1"/>
  <c r="H1185" i="1"/>
  <c r="D1185" i="1"/>
  <c r="A1185" i="1"/>
  <c r="K1184" i="1"/>
  <c r="H1184" i="1"/>
  <c r="D1184" i="1"/>
  <c r="A1184" i="1"/>
  <c r="K1183" i="1"/>
  <c r="H1183" i="1"/>
  <c r="D1183" i="1"/>
  <c r="A1183" i="1"/>
  <c r="K1182" i="1"/>
  <c r="H1182" i="1"/>
  <c r="D1182" i="1"/>
  <c r="A1182" i="1"/>
  <c r="K1181" i="1"/>
  <c r="H1181" i="1"/>
  <c r="D1181" i="1"/>
  <c r="A1181" i="1"/>
  <c r="K1180" i="1"/>
  <c r="H1180" i="1"/>
  <c r="D1180" i="1"/>
  <c r="A1180" i="1"/>
  <c r="K1179" i="1"/>
  <c r="H1179" i="1"/>
  <c r="D1179" i="1"/>
  <c r="A1179" i="1"/>
  <c r="K1178" i="1"/>
  <c r="H1178" i="1"/>
  <c r="D1178" i="1"/>
  <c r="A1178" i="1"/>
  <c r="K1177" i="1"/>
  <c r="H1177" i="1"/>
  <c r="D1177" i="1"/>
  <c r="A1177" i="1"/>
  <c r="K1176" i="1"/>
  <c r="H1176" i="1"/>
  <c r="D1176" i="1"/>
  <c r="A1176" i="1"/>
  <c r="K1175" i="1"/>
  <c r="H1175" i="1"/>
  <c r="D1175" i="1"/>
  <c r="A1175" i="1"/>
  <c r="K1174" i="1"/>
  <c r="H1174" i="1"/>
  <c r="D1174" i="1"/>
  <c r="A1174" i="1"/>
  <c r="K1173" i="1"/>
  <c r="H1173" i="1"/>
  <c r="D1173" i="1"/>
  <c r="A1173" i="1"/>
  <c r="K1172" i="1"/>
  <c r="H1172" i="1"/>
  <c r="D1172" i="1"/>
  <c r="A1172" i="1"/>
  <c r="K1171" i="1"/>
  <c r="H1171" i="1"/>
  <c r="D1171" i="1"/>
  <c r="A1171" i="1"/>
  <c r="K1170" i="1"/>
  <c r="H1170" i="1"/>
  <c r="D1170" i="1"/>
  <c r="A1170" i="1"/>
  <c r="K1169" i="1"/>
  <c r="H1169" i="1"/>
  <c r="D1169" i="1"/>
  <c r="A1169" i="1"/>
  <c r="K1168" i="1"/>
  <c r="H1168" i="1"/>
  <c r="D1168" i="1"/>
  <c r="A1168" i="1"/>
  <c r="K1167" i="1"/>
  <c r="H1167" i="1"/>
  <c r="D1167" i="1"/>
  <c r="A1167" i="1"/>
  <c r="K1166" i="1"/>
  <c r="H1166" i="1"/>
  <c r="D1166" i="1"/>
  <c r="A1166" i="1"/>
  <c r="K1165" i="1"/>
  <c r="H1165" i="1"/>
  <c r="D1165" i="1"/>
  <c r="A1165" i="1"/>
  <c r="K1164" i="1"/>
  <c r="H1164" i="1"/>
  <c r="D1164" i="1"/>
  <c r="A1164" i="1"/>
  <c r="K1163" i="1"/>
  <c r="H1163" i="1"/>
  <c r="D1163" i="1"/>
  <c r="A1163" i="1"/>
  <c r="K1162" i="1"/>
  <c r="H1162" i="1"/>
  <c r="D1162" i="1"/>
  <c r="A1162" i="1"/>
  <c r="K1161" i="1"/>
  <c r="H1161" i="1"/>
  <c r="D1161" i="1"/>
  <c r="A1161" i="1"/>
  <c r="K1160" i="1"/>
  <c r="H1160" i="1"/>
  <c r="D1160" i="1"/>
  <c r="A1160" i="1"/>
  <c r="K1159" i="1"/>
  <c r="H1159" i="1"/>
  <c r="D1159" i="1"/>
  <c r="A1159" i="1"/>
  <c r="K1158" i="1"/>
  <c r="H1158" i="1"/>
  <c r="D1158" i="1"/>
  <c r="A1158" i="1"/>
  <c r="K1157" i="1"/>
  <c r="H1157" i="1"/>
  <c r="D1157" i="1"/>
  <c r="A1157" i="1"/>
  <c r="K1156" i="1"/>
  <c r="H1156" i="1"/>
  <c r="D1156" i="1"/>
  <c r="A1156" i="1"/>
  <c r="K1155" i="1"/>
  <c r="H1155" i="1"/>
  <c r="D1155" i="1"/>
  <c r="A1155" i="1"/>
  <c r="K1154" i="1"/>
  <c r="H1154" i="1"/>
  <c r="D1154" i="1"/>
  <c r="A1154" i="1"/>
  <c r="K1153" i="1"/>
  <c r="H1153" i="1"/>
  <c r="D1153" i="1"/>
  <c r="A1153" i="1"/>
  <c r="K1152" i="1"/>
  <c r="H1152" i="1"/>
  <c r="D1152" i="1"/>
  <c r="A1152" i="1"/>
  <c r="K1151" i="1"/>
  <c r="H1151" i="1"/>
  <c r="D1151" i="1"/>
  <c r="A1151" i="1"/>
  <c r="K1150" i="1"/>
  <c r="H1150" i="1"/>
  <c r="D1150" i="1"/>
  <c r="A1150" i="1"/>
  <c r="K1149" i="1"/>
  <c r="H1149" i="1"/>
  <c r="D1149" i="1"/>
  <c r="A1149" i="1"/>
  <c r="K1148" i="1"/>
  <c r="H1148" i="1"/>
  <c r="D1148" i="1"/>
  <c r="A1148" i="1"/>
  <c r="K1147" i="1"/>
  <c r="H1147" i="1"/>
  <c r="D1147" i="1"/>
  <c r="A1147" i="1"/>
  <c r="K1146" i="1"/>
  <c r="H1146" i="1"/>
  <c r="D1146" i="1"/>
  <c r="A1146" i="1"/>
  <c r="K1145" i="1"/>
  <c r="H1145" i="1"/>
  <c r="D1145" i="1"/>
  <c r="A1145" i="1"/>
  <c r="K1144" i="1"/>
  <c r="H1144" i="1"/>
  <c r="D1144" i="1"/>
  <c r="A1144" i="1"/>
  <c r="K1143" i="1"/>
  <c r="H1143" i="1"/>
  <c r="D1143" i="1"/>
  <c r="A1143" i="1"/>
  <c r="K1142" i="1"/>
  <c r="H1142" i="1"/>
  <c r="D1142" i="1"/>
  <c r="A1142" i="1"/>
  <c r="K1141" i="1"/>
  <c r="H1141" i="1"/>
  <c r="D1141" i="1"/>
  <c r="A1141" i="1"/>
  <c r="K1140" i="1"/>
  <c r="H1140" i="1"/>
  <c r="D1140" i="1"/>
  <c r="A1140" i="1"/>
  <c r="K1139" i="1"/>
  <c r="H1139" i="1"/>
  <c r="D1139" i="1"/>
  <c r="A1139" i="1"/>
  <c r="K1138" i="1"/>
  <c r="H1138" i="1"/>
  <c r="D1138" i="1"/>
  <c r="A1138" i="1"/>
  <c r="K1137" i="1"/>
  <c r="H1137" i="1"/>
  <c r="D1137" i="1"/>
  <c r="A1137" i="1"/>
  <c r="K1136" i="1"/>
  <c r="H1136" i="1"/>
  <c r="D1136" i="1"/>
  <c r="A1136" i="1"/>
  <c r="K1135" i="1"/>
  <c r="H1135" i="1"/>
  <c r="D1135" i="1"/>
  <c r="A1135" i="1"/>
  <c r="K1134" i="1"/>
  <c r="H1134" i="1"/>
  <c r="D1134" i="1"/>
  <c r="A1134" i="1"/>
  <c r="K1133" i="1"/>
  <c r="H1133" i="1"/>
  <c r="D1133" i="1"/>
  <c r="A1133" i="1"/>
  <c r="K1132" i="1"/>
  <c r="H1132" i="1"/>
  <c r="D1132" i="1"/>
  <c r="A1132" i="1"/>
  <c r="K1131" i="1"/>
  <c r="H1131" i="1"/>
  <c r="D1131" i="1"/>
  <c r="A1131" i="1"/>
  <c r="K1130" i="1"/>
  <c r="H1130" i="1"/>
  <c r="D1130" i="1"/>
  <c r="A1130" i="1"/>
  <c r="K1129" i="1"/>
  <c r="H1129" i="1"/>
  <c r="D1129" i="1"/>
  <c r="A1129" i="1"/>
  <c r="K1128" i="1"/>
  <c r="H1128" i="1"/>
  <c r="D1128" i="1"/>
  <c r="A1128" i="1"/>
  <c r="K1127" i="1"/>
  <c r="H1127" i="1"/>
  <c r="D1127" i="1"/>
  <c r="A1127" i="1"/>
  <c r="K1126" i="1"/>
  <c r="H1126" i="1"/>
  <c r="D1126" i="1"/>
  <c r="A1126" i="1"/>
  <c r="K1125" i="1"/>
  <c r="H1125" i="1"/>
  <c r="D1125" i="1"/>
  <c r="A1125" i="1"/>
  <c r="K1124" i="1"/>
  <c r="H1124" i="1"/>
  <c r="D1124" i="1"/>
  <c r="A1124" i="1"/>
  <c r="K1123" i="1"/>
  <c r="H1123" i="1"/>
  <c r="D1123" i="1"/>
  <c r="A1123" i="1"/>
  <c r="K1122" i="1"/>
  <c r="H1122" i="1"/>
  <c r="D1122" i="1"/>
  <c r="A1122" i="1"/>
  <c r="K1121" i="1"/>
  <c r="H1121" i="1"/>
  <c r="D1121" i="1"/>
  <c r="A1121" i="1"/>
  <c r="K1120" i="1"/>
  <c r="H1120" i="1"/>
  <c r="D1120" i="1"/>
  <c r="A1120" i="1"/>
  <c r="K1119" i="1"/>
  <c r="H1119" i="1"/>
  <c r="D1119" i="1"/>
  <c r="A1119" i="1"/>
  <c r="K1118" i="1"/>
  <c r="H1118" i="1"/>
  <c r="D1118" i="1"/>
  <c r="A1118" i="1"/>
  <c r="K1117" i="1"/>
  <c r="H1117" i="1"/>
  <c r="D1117" i="1"/>
  <c r="A1117" i="1"/>
  <c r="K1116" i="1"/>
  <c r="H1116" i="1"/>
  <c r="D1116" i="1"/>
  <c r="A1116" i="1"/>
  <c r="K1115" i="1"/>
  <c r="H1115" i="1"/>
  <c r="D1115" i="1"/>
  <c r="A1115" i="1"/>
  <c r="K1114" i="1"/>
  <c r="H1114" i="1"/>
  <c r="D1114" i="1"/>
  <c r="A1114" i="1"/>
  <c r="K1113" i="1"/>
  <c r="H1113" i="1"/>
  <c r="D1113" i="1"/>
  <c r="A1113" i="1"/>
  <c r="K1112" i="1"/>
  <c r="H1112" i="1"/>
  <c r="D1112" i="1"/>
  <c r="A1112" i="1"/>
  <c r="K1111" i="1"/>
  <c r="H1111" i="1"/>
  <c r="D1111" i="1"/>
  <c r="A1111" i="1"/>
  <c r="K1110" i="1"/>
  <c r="H1110" i="1"/>
  <c r="D1110" i="1"/>
  <c r="A1110" i="1"/>
  <c r="K1109" i="1"/>
  <c r="H1109" i="1"/>
  <c r="D1109" i="1"/>
  <c r="A1109" i="1"/>
  <c r="K1108" i="1"/>
  <c r="H1108" i="1"/>
  <c r="D1108" i="1"/>
  <c r="A1108" i="1"/>
  <c r="K1107" i="1"/>
  <c r="H1107" i="1"/>
  <c r="D1107" i="1"/>
  <c r="A1107" i="1"/>
  <c r="K1106" i="1"/>
  <c r="H1106" i="1"/>
  <c r="D1106" i="1"/>
  <c r="A1106" i="1"/>
  <c r="K1105" i="1"/>
  <c r="H1105" i="1"/>
  <c r="D1105" i="1"/>
  <c r="A1105" i="1"/>
  <c r="K1104" i="1"/>
  <c r="H1104" i="1"/>
  <c r="D1104" i="1"/>
  <c r="A1104" i="1"/>
  <c r="K1103" i="1"/>
  <c r="H1103" i="1"/>
  <c r="D1103" i="1"/>
  <c r="A1103" i="1"/>
  <c r="K1102" i="1"/>
  <c r="H1102" i="1"/>
  <c r="D1102" i="1"/>
  <c r="A1102" i="1"/>
  <c r="K1101" i="1"/>
  <c r="H1101" i="1"/>
  <c r="D1101" i="1"/>
  <c r="A1101" i="1"/>
  <c r="K1100" i="1"/>
  <c r="H1100" i="1"/>
  <c r="D1100" i="1"/>
  <c r="A1100" i="1"/>
  <c r="K1099" i="1"/>
  <c r="H1099" i="1"/>
  <c r="D1099" i="1"/>
  <c r="A1099" i="1"/>
  <c r="K1098" i="1"/>
  <c r="H1098" i="1"/>
  <c r="D1098" i="1"/>
  <c r="A1098" i="1"/>
  <c r="K1097" i="1"/>
  <c r="H1097" i="1"/>
  <c r="D1097" i="1"/>
  <c r="A1097" i="1"/>
  <c r="K1096" i="1"/>
  <c r="H1096" i="1"/>
  <c r="D1096" i="1"/>
  <c r="A1096" i="1"/>
  <c r="K1095" i="1"/>
  <c r="H1095" i="1"/>
  <c r="D1095" i="1"/>
  <c r="A1095" i="1"/>
  <c r="K1094" i="1"/>
  <c r="H1094" i="1"/>
  <c r="D1094" i="1"/>
  <c r="A1094" i="1"/>
  <c r="K1093" i="1"/>
  <c r="H1093" i="1"/>
  <c r="D1093" i="1"/>
  <c r="A1093" i="1"/>
  <c r="K1092" i="1"/>
  <c r="H1092" i="1"/>
  <c r="D1092" i="1"/>
  <c r="A1092" i="1"/>
  <c r="K1091" i="1"/>
  <c r="H1091" i="1"/>
  <c r="D1091" i="1"/>
  <c r="A1091" i="1"/>
  <c r="K1090" i="1"/>
  <c r="H1090" i="1"/>
  <c r="D1090" i="1"/>
  <c r="A1090" i="1"/>
  <c r="K1089" i="1"/>
  <c r="H1089" i="1"/>
  <c r="D1089" i="1"/>
  <c r="A1089" i="1"/>
  <c r="K1088" i="1"/>
  <c r="H1088" i="1"/>
  <c r="D1088" i="1"/>
  <c r="A1088" i="1"/>
  <c r="K1087" i="1"/>
  <c r="H1087" i="1"/>
  <c r="D1087" i="1"/>
  <c r="A1087" i="1"/>
  <c r="K1086" i="1"/>
  <c r="H1086" i="1"/>
  <c r="D1086" i="1"/>
  <c r="A1086" i="1"/>
  <c r="K1085" i="1"/>
  <c r="H1085" i="1"/>
  <c r="D1085" i="1"/>
  <c r="A1085" i="1"/>
  <c r="K1084" i="1"/>
  <c r="H1084" i="1"/>
  <c r="D1084" i="1"/>
  <c r="A1084" i="1"/>
  <c r="K1083" i="1"/>
  <c r="H1083" i="1"/>
  <c r="D1083" i="1"/>
  <c r="A1083" i="1"/>
  <c r="K1082" i="1"/>
  <c r="H1082" i="1"/>
  <c r="D1082" i="1"/>
  <c r="A1082" i="1"/>
  <c r="K1081" i="1"/>
  <c r="H1081" i="1"/>
  <c r="D1081" i="1"/>
  <c r="A1081" i="1"/>
  <c r="K1080" i="1"/>
  <c r="H1080" i="1"/>
  <c r="D1080" i="1"/>
  <c r="A1080" i="1"/>
  <c r="K1079" i="1"/>
  <c r="H1079" i="1"/>
  <c r="D1079" i="1"/>
  <c r="A1079" i="1"/>
  <c r="K1078" i="1"/>
  <c r="H1078" i="1"/>
  <c r="D1078" i="1"/>
  <c r="A1078" i="1"/>
  <c r="K1077" i="1"/>
  <c r="H1077" i="1"/>
  <c r="D1077" i="1"/>
  <c r="A1077" i="1"/>
  <c r="K1076" i="1"/>
  <c r="H1076" i="1"/>
  <c r="D1076" i="1"/>
  <c r="A1076" i="1"/>
  <c r="K1075" i="1"/>
  <c r="H1075" i="1"/>
  <c r="D1075" i="1"/>
  <c r="A1075" i="1"/>
  <c r="K1074" i="1"/>
  <c r="H1074" i="1"/>
  <c r="D1074" i="1"/>
  <c r="A1074" i="1"/>
  <c r="K1073" i="1"/>
  <c r="H1073" i="1"/>
  <c r="D1073" i="1"/>
  <c r="A1073" i="1"/>
  <c r="K1072" i="1"/>
  <c r="H1072" i="1"/>
  <c r="D1072" i="1"/>
  <c r="A1072" i="1"/>
  <c r="K1071" i="1"/>
  <c r="H1071" i="1"/>
  <c r="D1071" i="1"/>
  <c r="A1071" i="1"/>
  <c r="K1070" i="1"/>
  <c r="H1070" i="1"/>
  <c r="D1070" i="1"/>
  <c r="A1070" i="1"/>
  <c r="K1069" i="1"/>
  <c r="H1069" i="1"/>
  <c r="D1069" i="1"/>
  <c r="A1069" i="1"/>
  <c r="K1068" i="1"/>
  <c r="H1068" i="1"/>
  <c r="D1068" i="1"/>
  <c r="A1068" i="1"/>
  <c r="K1067" i="1"/>
  <c r="H1067" i="1"/>
  <c r="D1067" i="1"/>
  <c r="A1067" i="1"/>
  <c r="K1066" i="1"/>
  <c r="H1066" i="1"/>
  <c r="D1066" i="1"/>
  <c r="A1066" i="1"/>
  <c r="K1065" i="1"/>
  <c r="H1065" i="1"/>
  <c r="D1065" i="1"/>
  <c r="A1065" i="1"/>
  <c r="K1064" i="1"/>
  <c r="H1064" i="1"/>
  <c r="D1064" i="1"/>
  <c r="A1064" i="1"/>
  <c r="K1063" i="1"/>
  <c r="H1063" i="1"/>
  <c r="D1063" i="1"/>
  <c r="A1063" i="1"/>
  <c r="K1062" i="1"/>
  <c r="H1062" i="1"/>
  <c r="D1062" i="1"/>
  <c r="A1062" i="1"/>
  <c r="K1061" i="1"/>
  <c r="H1061" i="1"/>
  <c r="D1061" i="1"/>
  <c r="A1061" i="1"/>
  <c r="K1060" i="1"/>
  <c r="H1060" i="1"/>
  <c r="D1060" i="1"/>
  <c r="A1060" i="1"/>
  <c r="K1059" i="1"/>
  <c r="H1059" i="1"/>
  <c r="D1059" i="1"/>
  <c r="A1059" i="1"/>
  <c r="K1058" i="1"/>
  <c r="H1058" i="1"/>
  <c r="D1058" i="1"/>
  <c r="A1058" i="1"/>
  <c r="K1057" i="1"/>
  <c r="H1057" i="1"/>
  <c r="D1057" i="1"/>
  <c r="A1057" i="1"/>
  <c r="K1056" i="1"/>
  <c r="H1056" i="1"/>
  <c r="D1056" i="1"/>
  <c r="A1056" i="1"/>
  <c r="K1055" i="1"/>
  <c r="H1055" i="1"/>
  <c r="D1055" i="1"/>
  <c r="A1055" i="1"/>
  <c r="K1054" i="1"/>
  <c r="H1054" i="1"/>
  <c r="D1054" i="1"/>
  <c r="A1054" i="1"/>
  <c r="K1053" i="1"/>
  <c r="H1053" i="1"/>
  <c r="D1053" i="1"/>
  <c r="A1053" i="1"/>
  <c r="K1052" i="1"/>
  <c r="H1052" i="1"/>
  <c r="D1052" i="1"/>
  <c r="A1052" i="1"/>
  <c r="K1051" i="1"/>
  <c r="H1051" i="1"/>
  <c r="D1051" i="1"/>
  <c r="A1051" i="1"/>
  <c r="K1050" i="1"/>
  <c r="H1050" i="1"/>
  <c r="D1050" i="1"/>
  <c r="A1050" i="1"/>
  <c r="K1049" i="1"/>
  <c r="H1049" i="1"/>
  <c r="D1049" i="1"/>
  <c r="A1049" i="1"/>
  <c r="K1048" i="1"/>
  <c r="H1048" i="1"/>
  <c r="D1048" i="1"/>
  <c r="A1048" i="1"/>
  <c r="K1047" i="1"/>
  <c r="H1047" i="1"/>
  <c r="D1047" i="1"/>
  <c r="A1047" i="1"/>
  <c r="K1046" i="1"/>
  <c r="H1046" i="1"/>
  <c r="D1046" i="1"/>
  <c r="A1046" i="1"/>
  <c r="K1045" i="1"/>
  <c r="H1045" i="1"/>
  <c r="D1045" i="1"/>
  <c r="A1045" i="1"/>
  <c r="K1044" i="1"/>
  <c r="H1044" i="1"/>
  <c r="D1044" i="1"/>
  <c r="A1044" i="1"/>
  <c r="K1043" i="1"/>
  <c r="H1043" i="1"/>
  <c r="D1043" i="1"/>
  <c r="A1043" i="1"/>
  <c r="K1042" i="1"/>
  <c r="H1042" i="1"/>
  <c r="D1042" i="1"/>
  <c r="A1042" i="1"/>
  <c r="K1041" i="1"/>
  <c r="H1041" i="1"/>
  <c r="D1041" i="1"/>
  <c r="A1041" i="1"/>
  <c r="K1040" i="1"/>
  <c r="H1040" i="1"/>
  <c r="D1040" i="1"/>
  <c r="A1040" i="1"/>
  <c r="K1039" i="1"/>
  <c r="H1039" i="1"/>
  <c r="D1039" i="1"/>
  <c r="A1039" i="1"/>
  <c r="K1038" i="1"/>
  <c r="H1038" i="1"/>
  <c r="D1038" i="1"/>
  <c r="A1038" i="1"/>
  <c r="K1037" i="1"/>
  <c r="H1037" i="1"/>
  <c r="D1037" i="1"/>
  <c r="A1037" i="1"/>
  <c r="K1036" i="1"/>
  <c r="H1036" i="1"/>
  <c r="D1036" i="1"/>
  <c r="A1036" i="1"/>
  <c r="K1035" i="1"/>
  <c r="H1035" i="1"/>
  <c r="D1035" i="1"/>
  <c r="A1035" i="1"/>
  <c r="K1034" i="1"/>
  <c r="H1034" i="1"/>
  <c r="D1034" i="1"/>
  <c r="A1034" i="1"/>
  <c r="K1033" i="1"/>
  <c r="H1033" i="1"/>
  <c r="D1033" i="1"/>
  <c r="A1033" i="1"/>
  <c r="K1032" i="1"/>
  <c r="H1032" i="1"/>
  <c r="D1032" i="1"/>
  <c r="A1032" i="1"/>
  <c r="K1031" i="1"/>
  <c r="H1031" i="1"/>
  <c r="D1031" i="1"/>
  <c r="A1031" i="1"/>
  <c r="K1030" i="1"/>
  <c r="H1030" i="1"/>
  <c r="D1030" i="1"/>
  <c r="A1030" i="1"/>
  <c r="K1029" i="1"/>
  <c r="H1029" i="1"/>
  <c r="D1029" i="1"/>
  <c r="A1029" i="1"/>
  <c r="K1028" i="1"/>
  <c r="H1028" i="1"/>
  <c r="D1028" i="1"/>
  <c r="A1028" i="1"/>
  <c r="K1027" i="1"/>
  <c r="H1027" i="1"/>
  <c r="D1027" i="1"/>
  <c r="A1027" i="1"/>
  <c r="K1026" i="1"/>
  <c r="H1026" i="1"/>
  <c r="D1026" i="1"/>
  <c r="A1026" i="1"/>
  <c r="K1025" i="1"/>
  <c r="H1025" i="1"/>
  <c r="D1025" i="1"/>
  <c r="A1025" i="1"/>
  <c r="K1024" i="1"/>
  <c r="H1024" i="1"/>
  <c r="D1024" i="1"/>
  <c r="A1024" i="1"/>
  <c r="K1023" i="1"/>
  <c r="H1023" i="1"/>
  <c r="D1023" i="1"/>
  <c r="A1023" i="1"/>
  <c r="K1022" i="1"/>
  <c r="H1022" i="1"/>
  <c r="D1022" i="1"/>
  <c r="A1022" i="1"/>
  <c r="K1021" i="1"/>
  <c r="H1021" i="1"/>
  <c r="D1021" i="1"/>
  <c r="A1021" i="1"/>
  <c r="K1020" i="1"/>
  <c r="H1020" i="1"/>
  <c r="D1020" i="1"/>
  <c r="A1020" i="1"/>
  <c r="K1019" i="1"/>
  <c r="H1019" i="1"/>
  <c r="D1019" i="1"/>
  <c r="A1019" i="1"/>
  <c r="K1018" i="1"/>
  <c r="H1018" i="1"/>
  <c r="D1018" i="1"/>
  <c r="A1018" i="1"/>
  <c r="K1017" i="1"/>
  <c r="H1017" i="1"/>
  <c r="D1017" i="1"/>
  <c r="A1017" i="1"/>
  <c r="K1016" i="1"/>
  <c r="H1016" i="1"/>
  <c r="D1016" i="1"/>
  <c r="A1016" i="1"/>
  <c r="K1015" i="1"/>
  <c r="H1015" i="1"/>
  <c r="D1015" i="1"/>
  <c r="A1015" i="1"/>
  <c r="K1014" i="1"/>
  <c r="H1014" i="1"/>
  <c r="D1014" i="1"/>
  <c r="A1014" i="1"/>
  <c r="K1013" i="1"/>
  <c r="H1013" i="1"/>
  <c r="D1013" i="1"/>
  <c r="A1013" i="1"/>
  <c r="K1012" i="1"/>
  <c r="H1012" i="1"/>
  <c r="D1012" i="1"/>
  <c r="A1012" i="1"/>
  <c r="K1011" i="1"/>
  <c r="H1011" i="1"/>
  <c r="D1011" i="1"/>
  <c r="A1011" i="1"/>
  <c r="K1010" i="1"/>
  <c r="H1010" i="1"/>
  <c r="D1010" i="1"/>
  <c r="A1010" i="1"/>
  <c r="K1009" i="1"/>
  <c r="H1009" i="1"/>
  <c r="D1009" i="1"/>
  <c r="A1009" i="1"/>
  <c r="K1008" i="1"/>
  <c r="H1008" i="1"/>
  <c r="D1008" i="1"/>
  <c r="A1008" i="1"/>
  <c r="K1007" i="1"/>
  <c r="H1007" i="1"/>
  <c r="D1007" i="1"/>
  <c r="A1007" i="1"/>
  <c r="K1006" i="1"/>
  <c r="H1006" i="1"/>
  <c r="D1006" i="1"/>
  <c r="A1006" i="1"/>
  <c r="K1005" i="1"/>
  <c r="H1005" i="1"/>
  <c r="D1005" i="1"/>
  <c r="A1005" i="1"/>
  <c r="K1004" i="1"/>
  <c r="H1004" i="1"/>
  <c r="D1004" i="1"/>
  <c r="A1004" i="1"/>
  <c r="K1003" i="1"/>
  <c r="H1003" i="1"/>
  <c r="D1003" i="1"/>
  <c r="A1003" i="1"/>
  <c r="K1002" i="1"/>
  <c r="H1002" i="1"/>
  <c r="D1002" i="1"/>
  <c r="A1002" i="1"/>
  <c r="K1001" i="1"/>
  <c r="H1001" i="1"/>
  <c r="D1001" i="1"/>
  <c r="A1001" i="1"/>
  <c r="K1000" i="1"/>
  <c r="H1000" i="1"/>
  <c r="D1000" i="1"/>
  <c r="A1000" i="1"/>
  <c r="K999" i="1"/>
  <c r="H999" i="1"/>
  <c r="D999" i="1"/>
  <c r="A999" i="1"/>
  <c r="K998" i="1"/>
  <c r="H998" i="1"/>
  <c r="D998" i="1"/>
  <c r="A998" i="1"/>
  <c r="K997" i="1"/>
  <c r="H997" i="1"/>
  <c r="D997" i="1"/>
  <c r="A997" i="1"/>
  <c r="K996" i="1"/>
  <c r="H996" i="1"/>
  <c r="D996" i="1"/>
  <c r="A996" i="1"/>
  <c r="K995" i="1"/>
  <c r="H995" i="1"/>
  <c r="D995" i="1"/>
  <c r="A995" i="1"/>
  <c r="K994" i="1"/>
  <c r="H994" i="1"/>
  <c r="D994" i="1"/>
  <c r="A994" i="1"/>
  <c r="K993" i="1"/>
  <c r="H993" i="1"/>
  <c r="D993" i="1"/>
  <c r="A993" i="1"/>
  <c r="K992" i="1"/>
  <c r="H992" i="1"/>
  <c r="D992" i="1"/>
  <c r="A992" i="1"/>
  <c r="K991" i="1"/>
  <c r="H991" i="1"/>
  <c r="D991" i="1"/>
  <c r="A991" i="1"/>
  <c r="K990" i="1"/>
  <c r="H990" i="1"/>
  <c r="D990" i="1"/>
  <c r="A990" i="1"/>
  <c r="K989" i="1"/>
  <c r="H989" i="1"/>
  <c r="D989" i="1"/>
  <c r="A989" i="1"/>
  <c r="K988" i="1"/>
  <c r="H988" i="1"/>
  <c r="D988" i="1"/>
  <c r="A988" i="1"/>
  <c r="K987" i="1"/>
  <c r="H987" i="1"/>
  <c r="D987" i="1"/>
  <c r="A987" i="1"/>
  <c r="K986" i="1"/>
  <c r="H986" i="1"/>
  <c r="D986" i="1"/>
  <c r="A986" i="1"/>
  <c r="K985" i="1"/>
  <c r="H985" i="1"/>
  <c r="D985" i="1"/>
  <c r="A985" i="1"/>
  <c r="K984" i="1"/>
  <c r="H984" i="1"/>
  <c r="D984" i="1"/>
  <c r="A984" i="1"/>
  <c r="K983" i="1"/>
  <c r="H983" i="1"/>
  <c r="D983" i="1"/>
  <c r="A983" i="1"/>
  <c r="K982" i="1"/>
  <c r="H982" i="1"/>
  <c r="D982" i="1"/>
  <c r="A982" i="1"/>
  <c r="K981" i="1"/>
  <c r="H981" i="1"/>
  <c r="D981" i="1"/>
  <c r="A981" i="1"/>
  <c r="K980" i="1"/>
  <c r="H980" i="1"/>
  <c r="D980" i="1"/>
  <c r="A980" i="1"/>
  <c r="K979" i="1"/>
  <c r="H979" i="1"/>
  <c r="D979" i="1"/>
  <c r="A979" i="1"/>
  <c r="K978" i="1"/>
  <c r="H978" i="1"/>
  <c r="D978" i="1"/>
  <c r="A978" i="1"/>
  <c r="K977" i="1"/>
  <c r="H977" i="1"/>
  <c r="D977" i="1"/>
  <c r="A977" i="1"/>
  <c r="K976" i="1"/>
  <c r="H976" i="1"/>
  <c r="D976" i="1"/>
  <c r="A976" i="1"/>
  <c r="K975" i="1"/>
  <c r="H975" i="1"/>
  <c r="D975" i="1"/>
  <c r="A975" i="1"/>
  <c r="K974" i="1"/>
  <c r="H974" i="1"/>
  <c r="D974" i="1"/>
  <c r="A974" i="1"/>
  <c r="K973" i="1"/>
  <c r="H973" i="1"/>
  <c r="D973" i="1"/>
  <c r="A973" i="1"/>
  <c r="K972" i="1"/>
  <c r="H972" i="1"/>
  <c r="D972" i="1"/>
  <c r="A972" i="1"/>
  <c r="K971" i="1"/>
  <c r="H971" i="1"/>
  <c r="D971" i="1"/>
  <c r="A971" i="1"/>
  <c r="K970" i="1"/>
  <c r="H970" i="1"/>
  <c r="D970" i="1"/>
  <c r="A970" i="1"/>
  <c r="K969" i="1"/>
  <c r="H969" i="1"/>
  <c r="D969" i="1"/>
  <c r="A969" i="1"/>
  <c r="K968" i="1"/>
  <c r="H968" i="1"/>
  <c r="D968" i="1"/>
  <c r="A968" i="1"/>
  <c r="K967" i="1"/>
  <c r="H967" i="1"/>
  <c r="D967" i="1"/>
  <c r="A967" i="1"/>
  <c r="K966" i="1"/>
  <c r="H966" i="1"/>
  <c r="D966" i="1"/>
  <c r="A966" i="1"/>
  <c r="K965" i="1"/>
  <c r="H965" i="1"/>
  <c r="D965" i="1"/>
  <c r="A965" i="1"/>
  <c r="K964" i="1"/>
  <c r="H964" i="1"/>
  <c r="D964" i="1"/>
  <c r="A964" i="1"/>
  <c r="K963" i="1"/>
  <c r="H963" i="1"/>
  <c r="D963" i="1"/>
  <c r="A963" i="1"/>
  <c r="K962" i="1"/>
  <c r="H962" i="1"/>
  <c r="D962" i="1"/>
  <c r="A962" i="1"/>
  <c r="K961" i="1"/>
  <c r="H961" i="1"/>
  <c r="D961" i="1"/>
  <c r="A961" i="1"/>
  <c r="K960" i="1"/>
  <c r="H960" i="1"/>
  <c r="D960" i="1"/>
  <c r="A960" i="1"/>
  <c r="K959" i="1"/>
  <c r="H959" i="1"/>
  <c r="D959" i="1"/>
  <c r="A959" i="1"/>
  <c r="K958" i="1"/>
  <c r="H958" i="1"/>
  <c r="D958" i="1"/>
  <c r="A958" i="1"/>
  <c r="K957" i="1"/>
  <c r="H957" i="1"/>
  <c r="D957" i="1"/>
  <c r="A957" i="1"/>
  <c r="K956" i="1"/>
  <c r="H956" i="1"/>
  <c r="D956" i="1"/>
  <c r="A956" i="1"/>
  <c r="K955" i="1"/>
  <c r="H955" i="1"/>
  <c r="D955" i="1"/>
  <c r="A955" i="1"/>
  <c r="K954" i="1"/>
  <c r="H954" i="1"/>
  <c r="D954" i="1"/>
  <c r="A954" i="1"/>
  <c r="K953" i="1"/>
  <c r="H953" i="1"/>
  <c r="D953" i="1"/>
  <c r="A953" i="1"/>
  <c r="K952" i="1"/>
  <c r="H952" i="1"/>
  <c r="D952" i="1"/>
  <c r="A952" i="1"/>
  <c r="K951" i="1"/>
  <c r="H951" i="1"/>
  <c r="D951" i="1"/>
  <c r="A951" i="1"/>
  <c r="K950" i="1"/>
  <c r="H950" i="1"/>
  <c r="D950" i="1"/>
  <c r="A950" i="1"/>
  <c r="K949" i="1"/>
  <c r="H949" i="1"/>
  <c r="D949" i="1"/>
  <c r="A949" i="1"/>
  <c r="K948" i="1"/>
  <c r="H948" i="1"/>
  <c r="D948" i="1"/>
  <c r="A948" i="1"/>
  <c r="K947" i="1"/>
  <c r="H947" i="1"/>
  <c r="D947" i="1"/>
  <c r="A947" i="1"/>
  <c r="K946" i="1"/>
  <c r="H946" i="1"/>
  <c r="D946" i="1"/>
  <c r="A946" i="1"/>
  <c r="K945" i="1"/>
  <c r="H945" i="1"/>
  <c r="D945" i="1"/>
  <c r="A945" i="1"/>
  <c r="K944" i="1"/>
  <c r="H944" i="1"/>
  <c r="D944" i="1"/>
  <c r="A944" i="1"/>
  <c r="K943" i="1"/>
  <c r="H943" i="1"/>
  <c r="D943" i="1"/>
  <c r="A943" i="1"/>
  <c r="K942" i="1"/>
  <c r="H942" i="1"/>
  <c r="D942" i="1"/>
  <c r="A942" i="1"/>
  <c r="K941" i="1"/>
  <c r="H941" i="1"/>
  <c r="D941" i="1"/>
  <c r="A941" i="1"/>
  <c r="K940" i="1"/>
  <c r="H940" i="1"/>
  <c r="D940" i="1"/>
  <c r="A940" i="1"/>
  <c r="K939" i="1"/>
  <c r="H939" i="1"/>
  <c r="D939" i="1"/>
  <c r="A939" i="1"/>
  <c r="K938" i="1"/>
  <c r="H938" i="1"/>
  <c r="D938" i="1"/>
  <c r="A938" i="1"/>
  <c r="K937" i="1"/>
  <c r="H937" i="1"/>
  <c r="D937" i="1"/>
  <c r="A937" i="1"/>
  <c r="K936" i="1"/>
  <c r="H936" i="1"/>
  <c r="D936" i="1"/>
  <c r="A936" i="1"/>
  <c r="K935" i="1"/>
  <c r="H935" i="1"/>
  <c r="D935" i="1"/>
  <c r="A935" i="1"/>
  <c r="K934" i="1"/>
  <c r="H934" i="1"/>
  <c r="D934" i="1"/>
  <c r="A934" i="1"/>
  <c r="K933" i="1"/>
  <c r="H933" i="1"/>
  <c r="D933" i="1"/>
  <c r="A933" i="1"/>
  <c r="K932" i="1"/>
  <c r="H932" i="1"/>
  <c r="D932" i="1"/>
  <c r="A932" i="1"/>
  <c r="K931" i="1"/>
  <c r="H931" i="1"/>
  <c r="D931" i="1"/>
  <c r="A931" i="1"/>
  <c r="K930" i="1"/>
  <c r="H930" i="1"/>
  <c r="D930" i="1"/>
  <c r="A930" i="1"/>
  <c r="K929" i="1"/>
  <c r="H929" i="1"/>
  <c r="D929" i="1"/>
  <c r="A929" i="1"/>
  <c r="K928" i="1"/>
  <c r="H928" i="1"/>
  <c r="D928" i="1"/>
  <c r="A928" i="1"/>
  <c r="K927" i="1"/>
  <c r="H927" i="1"/>
  <c r="D927" i="1"/>
  <c r="A927" i="1"/>
  <c r="K926" i="1"/>
  <c r="H926" i="1"/>
  <c r="D926" i="1"/>
  <c r="A926" i="1"/>
  <c r="K925" i="1"/>
  <c r="H925" i="1"/>
  <c r="D925" i="1"/>
  <c r="A925" i="1"/>
  <c r="K924" i="1"/>
  <c r="H924" i="1"/>
  <c r="D924" i="1"/>
  <c r="A924" i="1"/>
  <c r="K923" i="1"/>
  <c r="H923" i="1"/>
  <c r="D923" i="1"/>
  <c r="A923" i="1"/>
  <c r="K922" i="1"/>
  <c r="H922" i="1"/>
  <c r="D922" i="1"/>
  <c r="A922" i="1"/>
  <c r="K921" i="1"/>
  <c r="H921" i="1"/>
  <c r="D921" i="1"/>
  <c r="A921" i="1"/>
  <c r="K920" i="1"/>
  <c r="H920" i="1"/>
  <c r="D920" i="1"/>
  <c r="A920" i="1"/>
  <c r="K919" i="1"/>
  <c r="H919" i="1"/>
  <c r="D919" i="1"/>
  <c r="A919" i="1"/>
  <c r="K918" i="1"/>
  <c r="H918" i="1"/>
  <c r="D918" i="1"/>
  <c r="A918" i="1"/>
  <c r="K917" i="1"/>
  <c r="H917" i="1"/>
  <c r="D917" i="1"/>
  <c r="A917" i="1"/>
  <c r="K916" i="1"/>
  <c r="H916" i="1"/>
  <c r="D916" i="1"/>
  <c r="A916" i="1"/>
  <c r="K915" i="1"/>
  <c r="H915" i="1"/>
  <c r="D915" i="1"/>
  <c r="A915" i="1"/>
  <c r="K914" i="1"/>
  <c r="H914" i="1"/>
  <c r="D914" i="1"/>
  <c r="A914" i="1"/>
  <c r="K913" i="1"/>
  <c r="H913" i="1"/>
  <c r="D913" i="1"/>
  <c r="A913" i="1"/>
  <c r="K912" i="1"/>
  <c r="H912" i="1"/>
  <c r="D912" i="1"/>
  <c r="A912" i="1"/>
  <c r="K911" i="1"/>
  <c r="H911" i="1"/>
  <c r="D911" i="1"/>
  <c r="A911" i="1"/>
  <c r="K910" i="1"/>
  <c r="H910" i="1"/>
  <c r="D910" i="1"/>
  <c r="A910" i="1"/>
  <c r="K909" i="1"/>
  <c r="H909" i="1"/>
  <c r="D909" i="1"/>
  <c r="A909" i="1"/>
  <c r="K908" i="1"/>
  <c r="H908" i="1"/>
  <c r="D908" i="1"/>
  <c r="A908" i="1"/>
  <c r="K907" i="1"/>
  <c r="H907" i="1"/>
  <c r="D907" i="1"/>
  <c r="A907" i="1"/>
  <c r="K906" i="1"/>
  <c r="H906" i="1"/>
  <c r="D906" i="1"/>
  <c r="A906" i="1"/>
  <c r="K905" i="1"/>
  <c r="H905" i="1"/>
  <c r="D905" i="1"/>
  <c r="A905" i="1"/>
  <c r="K904" i="1"/>
  <c r="H904" i="1"/>
  <c r="D904" i="1"/>
  <c r="A904" i="1"/>
  <c r="K903" i="1"/>
  <c r="H903" i="1"/>
  <c r="D903" i="1"/>
  <c r="A903" i="1"/>
  <c r="K902" i="1"/>
  <c r="H902" i="1"/>
  <c r="D902" i="1"/>
  <c r="A902" i="1"/>
  <c r="K901" i="1"/>
  <c r="H901" i="1"/>
  <c r="D901" i="1"/>
  <c r="A901" i="1"/>
  <c r="K900" i="1"/>
  <c r="H900" i="1"/>
  <c r="D900" i="1"/>
  <c r="A900" i="1"/>
  <c r="K899" i="1"/>
  <c r="H899" i="1"/>
  <c r="D899" i="1"/>
  <c r="A899" i="1"/>
  <c r="K898" i="1"/>
  <c r="H898" i="1"/>
  <c r="D898" i="1"/>
  <c r="A898" i="1"/>
  <c r="K897" i="1"/>
  <c r="H897" i="1"/>
  <c r="D897" i="1"/>
  <c r="A897" i="1"/>
  <c r="K896" i="1"/>
  <c r="H896" i="1"/>
  <c r="D896" i="1"/>
  <c r="A896" i="1"/>
  <c r="K895" i="1"/>
  <c r="H895" i="1"/>
  <c r="D895" i="1"/>
  <c r="A895" i="1"/>
  <c r="K894" i="1"/>
  <c r="H894" i="1"/>
  <c r="D894" i="1"/>
  <c r="A894" i="1"/>
  <c r="K893" i="1"/>
  <c r="H893" i="1"/>
  <c r="D893" i="1"/>
  <c r="A893" i="1"/>
  <c r="K892" i="1"/>
  <c r="H892" i="1"/>
  <c r="D892" i="1"/>
  <c r="A892" i="1"/>
  <c r="K891" i="1"/>
  <c r="H891" i="1"/>
  <c r="D891" i="1"/>
  <c r="A891" i="1"/>
  <c r="K890" i="1"/>
  <c r="H890" i="1"/>
  <c r="D890" i="1"/>
  <c r="A890" i="1"/>
  <c r="K889" i="1"/>
  <c r="H889" i="1"/>
  <c r="D889" i="1"/>
  <c r="A889" i="1"/>
  <c r="K888" i="1"/>
  <c r="H888" i="1"/>
  <c r="D888" i="1"/>
  <c r="A888" i="1"/>
  <c r="K887" i="1"/>
  <c r="H887" i="1"/>
  <c r="D887" i="1"/>
  <c r="A887" i="1"/>
  <c r="K886" i="1"/>
  <c r="H886" i="1"/>
  <c r="D886" i="1"/>
  <c r="A886" i="1"/>
  <c r="K885" i="1"/>
  <c r="H885" i="1"/>
  <c r="D885" i="1"/>
  <c r="A885" i="1"/>
  <c r="K884" i="1"/>
  <c r="H884" i="1"/>
  <c r="D884" i="1"/>
  <c r="A884" i="1"/>
  <c r="K883" i="1"/>
  <c r="H883" i="1"/>
  <c r="D883" i="1"/>
  <c r="A883" i="1"/>
  <c r="K882" i="1"/>
  <c r="H882" i="1"/>
  <c r="D882" i="1"/>
  <c r="A882" i="1"/>
  <c r="K881" i="1"/>
  <c r="H881" i="1"/>
  <c r="D881" i="1"/>
  <c r="A881" i="1"/>
  <c r="K880" i="1"/>
  <c r="H880" i="1"/>
  <c r="D880" i="1"/>
  <c r="A880" i="1"/>
  <c r="K879" i="1"/>
  <c r="H879" i="1"/>
  <c r="D879" i="1"/>
  <c r="A879" i="1"/>
  <c r="K878" i="1"/>
  <c r="H878" i="1"/>
  <c r="D878" i="1"/>
  <c r="A878" i="1"/>
  <c r="K877" i="1"/>
  <c r="H877" i="1"/>
  <c r="D877" i="1"/>
  <c r="A877" i="1"/>
  <c r="K876" i="1"/>
  <c r="H876" i="1"/>
  <c r="D876" i="1"/>
  <c r="A876" i="1"/>
  <c r="K875" i="1"/>
  <c r="H875" i="1"/>
  <c r="D875" i="1"/>
  <c r="A875" i="1"/>
  <c r="K874" i="1"/>
  <c r="H874" i="1"/>
  <c r="D874" i="1"/>
  <c r="A874" i="1"/>
  <c r="K873" i="1"/>
  <c r="H873" i="1"/>
  <c r="D873" i="1"/>
  <c r="A873" i="1"/>
  <c r="K872" i="1"/>
  <c r="H872" i="1"/>
  <c r="D872" i="1"/>
  <c r="A872" i="1"/>
  <c r="K871" i="1"/>
  <c r="H871" i="1"/>
  <c r="D871" i="1"/>
  <c r="A871" i="1"/>
  <c r="K870" i="1"/>
  <c r="H870" i="1"/>
  <c r="D870" i="1"/>
  <c r="A870" i="1"/>
  <c r="K869" i="1"/>
  <c r="H869" i="1"/>
  <c r="D869" i="1"/>
  <c r="A869" i="1"/>
  <c r="K868" i="1"/>
  <c r="H868" i="1"/>
  <c r="D868" i="1"/>
  <c r="A868" i="1"/>
  <c r="K867" i="1"/>
  <c r="H867" i="1"/>
  <c r="D867" i="1"/>
  <c r="A867" i="1"/>
  <c r="K866" i="1"/>
  <c r="H866" i="1"/>
  <c r="D866" i="1"/>
  <c r="A866" i="1"/>
  <c r="K865" i="1"/>
  <c r="H865" i="1"/>
  <c r="D865" i="1"/>
  <c r="A865" i="1"/>
  <c r="K864" i="1"/>
  <c r="H864" i="1"/>
  <c r="D864" i="1"/>
  <c r="A864" i="1"/>
  <c r="K863" i="1"/>
  <c r="H863" i="1"/>
  <c r="D863" i="1"/>
  <c r="A863" i="1"/>
  <c r="K862" i="1"/>
  <c r="H862" i="1"/>
  <c r="D862" i="1"/>
  <c r="A862" i="1"/>
  <c r="K861" i="1"/>
  <c r="H861" i="1"/>
  <c r="D861" i="1"/>
  <c r="A861" i="1"/>
  <c r="K860" i="1"/>
  <c r="H860" i="1"/>
  <c r="D860" i="1"/>
  <c r="A860" i="1"/>
  <c r="K859" i="1"/>
  <c r="H859" i="1"/>
  <c r="D859" i="1"/>
  <c r="A859" i="1"/>
  <c r="K858" i="1"/>
  <c r="H858" i="1"/>
  <c r="D858" i="1"/>
  <c r="A858" i="1"/>
  <c r="K857" i="1"/>
  <c r="H857" i="1"/>
  <c r="D857" i="1"/>
  <c r="A857" i="1"/>
  <c r="K856" i="1"/>
  <c r="H856" i="1"/>
  <c r="D856" i="1"/>
  <c r="A856" i="1"/>
  <c r="K855" i="1"/>
  <c r="H855" i="1"/>
  <c r="D855" i="1"/>
  <c r="A855" i="1"/>
  <c r="K854" i="1"/>
  <c r="H854" i="1"/>
  <c r="D854" i="1"/>
  <c r="A854" i="1"/>
  <c r="K853" i="1"/>
  <c r="H853" i="1"/>
  <c r="D853" i="1"/>
  <c r="A853" i="1"/>
  <c r="K852" i="1"/>
  <c r="H852" i="1"/>
  <c r="D852" i="1"/>
  <c r="A852" i="1"/>
  <c r="K851" i="1"/>
  <c r="H851" i="1"/>
  <c r="D851" i="1"/>
  <c r="A851" i="1"/>
  <c r="K850" i="1"/>
  <c r="H850" i="1"/>
  <c r="D850" i="1"/>
  <c r="A850" i="1"/>
  <c r="K849" i="1"/>
  <c r="H849" i="1"/>
  <c r="D849" i="1"/>
  <c r="A849" i="1"/>
  <c r="K848" i="1"/>
  <c r="H848" i="1"/>
  <c r="D848" i="1"/>
  <c r="A848" i="1"/>
  <c r="K847" i="1"/>
  <c r="H847" i="1"/>
  <c r="D847" i="1"/>
  <c r="A847" i="1"/>
  <c r="K846" i="1"/>
  <c r="H846" i="1"/>
  <c r="D846" i="1"/>
  <c r="A846" i="1"/>
  <c r="K845" i="1"/>
  <c r="H845" i="1"/>
  <c r="D845" i="1"/>
  <c r="A845" i="1"/>
  <c r="K844" i="1"/>
  <c r="H844" i="1"/>
  <c r="D844" i="1"/>
  <c r="A844" i="1"/>
  <c r="K843" i="1"/>
  <c r="H843" i="1"/>
  <c r="D843" i="1"/>
  <c r="A843" i="1"/>
  <c r="K842" i="1"/>
  <c r="H842" i="1"/>
  <c r="D842" i="1"/>
  <c r="A842" i="1"/>
  <c r="K841" i="1"/>
  <c r="H841" i="1"/>
  <c r="D841" i="1"/>
  <c r="A841" i="1"/>
  <c r="K840" i="1"/>
  <c r="H840" i="1"/>
  <c r="D840" i="1"/>
  <c r="A840" i="1"/>
  <c r="K839" i="1"/>
  <c r="H839" i="1"/>
  <c r="D839" i="1"/>
  <c r="A839" i="1"/>
  <c r="K838" i="1"/>
  <c r="H838" i="1"/>
  <c r="D838" i="1"/>
  <c r="A838" i="1"/>
  <c r="K837" i="1"/>
  <c r="H837" i="1"/>
  <c r="D837" i="1"/>
  <c r="A837" i="1"/>
  <c r="K836" i="1"/>
  <c r="H836" i="1"/>
  <c r="D836" i="1"/>
  <c r="A836" i="1"/>
  <c r="K835" i="1"/>
  <c r="H835" i="1"/>
  <c r="D835" i="1"/>
  <c r="A835" i="1"/>
  <c r="K834" i="1"/>
  <c r="H834" i="1"/>
  <c r="D834" i="1"/>
  <c r="A834" i="1"/>
  <c r="K833" i="1"/>
  <c r="H833" i="1"/>
  <c r="D833" i="1"/>
  <c r="A833" i="1"/>
  <c r="K832" i="1"/>
  <c r="H832" i="1"/>
  <c r="D832" i="1"/>
  <c r="A832" i="1"/>
  <c r="K831" i="1"/>
  <c r="H831" i="1"/>
  <c r="D831" i="1"/>
  <c r="A831" i="1"/>
  <c r="K830" i="1"/>
  <c r="H830" i="1"/>
  <c r="D830" i="1"/>
  <c r="A830" i="1"/>
  <c r="K829" i="1"/>
  <c r="H829" i="1"/>
  <c r="D829" i="1"/>
  <c r="A829" i="1"/>
  <c r="K828" i="1"/>
  <c r="H828" i="1"/>
  <c r="D828" i="1"/>
  <c r="A828" i="1"/>
  <c r="K827" i="1"/>
  <c r="H827" i="1"/>
  <c r="D827" i="1"/>
  <c r="A827" i="1"/>
  <c r="K826" i="1"/>
  <c r="H826" i="1"/>
  <c r="D826" i="1"/>
  <c r="A826" i="1"/>
  <c r="K825" i="1"/>
  <c r="H825" i="1"/>
  <c r="D825" i="1"/>
  <c r="A825" i="1"/>
  <c r="K824" i="1"/>
  <c r="H824" i="1"/>
  <c r="D824" i="1"/>
  <c r="A824" i="1"/>
  <c r="K823" i="1"/>
  <c r="H823" i="1"/>
  <c r="D823" i="1"/>
  <c r="A823" i="1"/>
  <c r="K822" i="1"/>
  <c r="H822" i="1"/>
  <c r="D822" i="1"/>
  <c r="A822" i="1"/>
  <c r="K821" i="1"/>
  <c r="H821" i="1"/>
  <c r="D821" i="1"/>
  <c r="A821" i="1"/>
  <c r="K820" i="1"/>
  <c r="H820" i="1"/>
  <c r="D820" i="1"/>
  <c r="A820" i="1"/>
  <c r="K819" i="1"/>
  <c r="H819" i="1"/>
  <c r="D819" i="1"/>
  <c r="A819" i="1"/>
  <c r="K818" i="1"/>
  <c r="H818" i="1"/>
  <c r="D818" i="1"/>
  <c r="A818" i="1"/>
  <c r="K817" i="1"/>
  <c r="H817" i="1"/>
  <c r="D817" i="1"/>
  <c r="A817" i="1"/>
  <c r="K816" i="1"/>
  <c r="H816" i="1"/>
  <c r="D816" i="1"/>
  <c r="A816" i="1"/>
  <c r="K815" i="1"/>
  <c r="H815" i="1"/>
  <c r="D815" i="1"/>
  <c r="A815" i="1"/>
  <c r="K814" i="1"/>
  <c r="H814" i="1"/>
  <c r="D814" i="1"/>
  <c r="A814" i="1"/>
  <c r="K813" i="1"/>
  <c r="H813" i="1"/>
  <c r="D813" i="1"/>
  <c r="A813" i="1"/>
  <c r="K812" i="1"/>
  <c r="H812" i="1"/>
  <c r="D812" i="1"/>
  <c r="A812" i="1"/>
  <c r="K811" i="1"/>
  <c r="H811" i="1"/>
  <c r="D811" i="1"/>
  <c r="A811" i="1"/>
  <c r="K810" i="1"/>
  <c r="H810" i="1"/>
  <c r="D810" i="1"/>
  <c r="A810" i="1"/>
  <c r="K809" i="1"/>
  <c r="H809" i="1"/>
  <c r="D809" i="1"/>
  <c r="A809" i="1"/>
  <c r="K808" i="1"/>
  <c r="H808" i="1"/>
  <c r="D808" i="1"/>
  <c r="A808" i="1"/>
  <c r="K807" i="1"/>
  <c r="H807" i="1"/>
  <c r="D807" i="1"/>
  <c r="A807" i="1"/>
  <c r="K806" i="1"/>
  <c r="H806" i="1"/>
  <c r="D806" i="1"/>
  <c r="A806" i="1"/>
  <c r="K805" i="1"/>
  <c r="H805" i="1"/>
  <c r="D805" i="1"/>
  <c r="A805" i="1"/>
  <c r="K804" i="1"/>
  <c r="H804" i="1"/>
  <c r="D804" i="1"/>
  <c r="A804" i="1"/>
  <c r="K803" i="1"/>
  <c r="H803" i="1"/>
  <c r="D803" i="1"/>
  <c r="A803" i="1"/>
  <c r="K802" i="1"/>
  <c r="H802" i="1"/>
  <c r="D802" i="1"/>
  <c r="A802" i="1"/>
  <c r="K801" i="1"/>
  <c r="H801" i="1"/>
  <c r="D801" i="1"/>
  <c r="A801" i="1"/>
  <c r="K800" i="1"/>
  <c r="H800" i="1"/>
  <c r="D800" i="1"/>
  <c r="A800" i="1"/>
  <c r="K799" i="1"/>
  <c r="H799" i="1"/>
  <c r="D799" i="1"/>
  <c r="A799" i="1"/>
  <c r="K798" i="1"/>
  <c r="H798" i="1"/>
  <c r="D798" i="1"/>
  <c r="A798" i="1"/>
  <c r="K797" i="1"/>
  <c r="H797" i="1"/>
  <c r="D797" i="1"/>
  <c r="A797" i="1"/>
  <c r="K796" i="1"/>
  <c r="H796" i="1"/>
  <c r="D796" i="1"/>
  <c r="A796" i="1"/>
  <c r="K795" i="1"/>
  <c r="H795" i="1"/>
  <c r="D795" i="1"/>
  <c r="A795" i="1"/>
  <c r="K794" i="1"/>
  <c r="H794" i="1"/>
  <c r="D794" i="1"/>
  <c r="A794" i="1"/>
  <c r="K793" i="1"/>
  <c r="H793" i="1"/>
  <c r="D793" i="1"/>
  <c r="A793" i="1"/>
  <c r="K792" i="1"/>
  <c r="H792" i="1"/>
  <c r="D792" i="1"/>
  <c r="A792" i="1"/>
  <c r="K791" i="1"/>
  <c r="H791" i="1"/>
  <c r="D791" i="1"/>
  <c r="A791" i="1"/>
  <c r="K790" i="1"/>
  <c r="H790" i="1"/>
  <c r="D790" i="1"/>
  <c r="A790" i="1"/>
  <c r="K789" i="1"/>
  <c r="H789" i="1"/>
  <c r="D789" i="1"/>
  <c r="A789" i="1"/>
  <c r="K788" i="1"/>
  <c r="H788" i="1"/>
  <c r="D788" i="1"/>
  <c r="A788" i="1"/>
  <c r="K787" i="1"/>
  <c r="H787" i="1"/>
  <c r="D787" i="1"/>
  <c r="A787" i="1"/>
  <c r="K786" i="1"/>
  <c r="H786" i="1"/>
  <c r="D786" i="1"/>
  <c r="A786" i="1"/>
  <c r="K785" i="1"/>
  <c r="H785" i="1"/>
  <c r="D785" i="1"/>
  <c r="A785" i="1"/>
  <c r="K784" i="1"/>
  <c r="H784" i="1"/>
  <c r="D784" i="1"/>
  <c r="A784" i="1"/>
  <c r="K783" i="1"/>
  <c r="H783" i="1"/>
  <c r="D783" i="1"/>
  <c r="A783" i="1"/>
  <c r="K782" i="1"/>
  <c r="H782" i="1"/>
  <c r="D782" i="1"/>
  <c r="A782" i="1"/>
  <c r="K781" i="1"/>
  <c r="H781" i="1"/>
  <c r="D781" i="1"/>
  <c r="A781" i="1"/>
  <c r="K780" i="1"/>
  <c r="H780" i="1"/>
  <c r="D780" i="1"/>
  <c r="A780" i="1"/>
  <c r="K779" i="1"/>
  <c r="H779" i="1"/>
  <c r="D779" i="1"/>
  <c r="A779" i="1"/>
  <c r="K778" i="1"/>
  <c r="H778" i="1"/>
  <c r="D778" i="1"/>
  <c r="A778" i="1"/>
  <c r="K777" i="1"/>
  <c r="H777" i="1"/>
  <c r="D777" i="1"/>
  <c r="A777" i="1"/>
  <c r="K776" i="1"/>
  <c r="H776" i="1"/>
  <c r="D776" i="1"/>
  <c r="A776" i="1"/>
  <c r="K775" i="1"/>
  <c r="H775" i="1"/>
  <c r="D775" i="1"/>
  <c r="A775" i="1"/>
  <c r="K774" i="1"/>
  <c r="H774" i="1"/>
  <c r="D774" i="1"/>
  <c r="A774" i="1"/>
  <c r="K773" i="1"/>
  <c r="H773" i="1"/>
  <c r="D773" i="1"/>
  <c r="A773" i="1"/>
  <c r="K772" i="1"/>
  <c r="H772" i="1"/>
  <c r="D772" i="1"/>
  <c r="A772" i="1"/>
  <c r="K771" i="1"/>
  <c r="H771" i="1"/>
  <c r="D771" i="1"/>
  <c r="A771" i="1"/>
  <c r="K770" i="1"/>
  <c r="H770" i="1"/>
  <c r="D770" i="1"/>
  <c r="A770" i="1"/>
  <c r="K769" i="1"/>
  <c r="H769" i="1"/>
  <c r="D769" i="1"/>
  <c r="A769" i="1"/>
  <c r="K768" i="1"/>
  <c r="H768" i="1"/>
  <c r="D768" i="1"/>
  <c r="A768" i="1"/>
  <c r="K767" i="1"/>
  <c r="H767" i="1"/>
  <c r="D767" i="1"/>
  <c r="A767" i="1"/>
  <c r="K766" i="1"/>
  <c r="H766" i="1"/>
  <c r="D766" i="1"/>
  <c r="A766" i="1"/>
  <c r="K765" i="1"/>
  <c r="H765" i="1"/>
  <c r="D765" i="1"/>
  <c r="A765" i="1"/>
  <c r="K764" i="1"/>
  <c r="H764" i="1"/>
  <c r="D764" i="1"/>
  <c r="A764" i="1"/>
  <c r="K763" i="1"/>
  <c r="H763" i="1"/>
  <c r="D763" i="1"/>
  <c r="A763" i="1"/>
  <c r="K762" i="1"/>
  <c r="H762" i="1"/>
  <c r="D762" i="1"/>
  <c r="A762" i="1"/>
  <c r="K761" i="1"/>
  <c r="H761" i="1"/>
  <c r="D761" i="1"/>
  <c r="A761" i="1"/>
  <c r="K760" i="1"/>
  <c r="H760" i="1"/>
  <c r="D760" i="1"/>
  <c r="A760" i="1"/>
  <c r="K759" i="1"/>
  <c r="H759" i="1"/>
  <c r="D759" i="1"/>
  <c r="A759" i="1"/>
  <c r="K758" i="1"/>
  <c r="H758" i="1"/>
  <c r="D758" i="1"/>
  <c r="A758" i="1"/>
  <c r="K757" i="1"/>
  <c r="H757" i="1"/>
  <c r="D757" i="1"/>
  <c r="A757" i="1"/>
  <c r="K756" i="1"/>
  <c r="H756" i="1"/>
  <c r="D756" i="1"/>
  <c r="A756" i="1"/>
  <c r="K755" i="1"/>
  <c r="H755" i="1"/>
  <c r="D755" i="1"/>
  <c r="A755" i="1"/>
  <c r="K754" i="1"/>
  <c r="H754" i="1"/>
  <c r="D754" i="1"/>
  <c r="A754" i="1"/>
  <c r="K753" i="1"/>
  <c r="H753" i="1"/>
  <c r="D753" i="1"/>
  <c r="A753" i="1"/>
  <c r="K752" i="1"/>
  <c r="H752" i="1"/>
  <c r="D752" i="1"/>
  <c r="A752" i="1"/>
  <c r="K751" i="1"/>
  <c r="H751" i="1"/>
  <c r="D751" i="1"/>
  <c r="A751" i="1"/>
  <c r="K750" i="1"/>
  <c r="H750" i="1"/>
  <c r="D750" i="1"/>
  <c r="A750" i="1"/>
  <c r="K749" i="1"/>
  <c r="H749" i="1"/>
  <c r="D749" i="1"/>
  <c r="A749" i="1"/>
  <c r="K748" i="1"/>
  <c r="H748" i="1"/>
  <c r="D748" i="1"/>
  <c r="A748" i="1"/>
  <c r="K747" i="1"/>
  <c r="H747" i="1"/>
  <c r="D747" i="1"/>
  <c r="A747" i="1"/>
  <c r="K746" i="1"/>
  <c r="H746" i="1"/>
  <c r="D746" i="1"/>
  <c r="A746" i="1"/>
  <c r="K745" i="1"/>
  <c r="H745" i="1"/>
  <c r="D745" i="1"/>
  <c r="A745" i="1"/>
  <c r="K744" i="1"/>
  <c r="H744" i="1"/>
  <c r="D744" i="1"/>
  <c r="A744" i="1"/>
  <c r="K743" i="1"/>
  <c r="H743" i="1"/>
  <c r="D743" i="1"/>
  <c r="A743" i="1"/>
  <c r="K742" i="1"/>
  <c r="H742" i="1"/>
  <c r="D742" i="1"/>
  <c r="A742" i="1"/>
  <c r="K741" i="1"/>
  <c r="H741" i="1"/>
  <c r="D741" i="1"/>
  <c r="A741" i="1"/>
  <c r="K740" i="1"/>
  <c r="H740" i="1"/>
  <c r="D740" i="1"/>
  <c r="A740" i="1"/>
  <c r="K739" i="1"/>
  <c r="H739" i="1"/>
  <c r="D739" i="1"/>
  <c r="A739" i="1"/>
  <c r="K738" i="1"/>
  <c r="H738" i="1"/>
  <c r="D738" i="1"/>
  <c r="A738" i="1"/>
  <c r="K737" i="1"/>
  <c r="H737" i="1"/>
  <c r="D737" i="1"/>
  <c r="A737" i="1"/>
  <c r="K736" i="1"/>
  <c r="H736" i="1"/>
  <c r="D736" i="1"/>
  <c r="A736" i="1"/>
  <c r="K735" i="1"/>
  <c r="H735" i="1"/>
  <c r="D735" i="1"/>
  <c r="A735" i="1"/>
  <c r="K734" i="1"/>
  <c r="H734" i="1"/>
  <c r="D734" i="1"/>
  <c r="A734" i="1"/>
  <c r="K733" i="1"/>
  <c r="H733" i="1"/>
  <c r="D733" i="1"/>
  <c r="A733" i="1"/>
  <c r="K732" i="1"/>
  <c r="H732" i="1"/>
  <c r="D732" i="1"/>
  <c r="A732" i="1"/>
  <c r="K731" i="1"/>
  <c r="H731" i="1"/>
  <c r="D731" i="1"/>
  <c r="A731" i="1"/>
  <c r="K730" i="1"/>
  <c r="H730" i="1"/>
  <c r="D730" i="1"/>
  <c r="A730" i="1"/>
  <c r="K729" i="1"/>
  <c r="H729" i="1"/>
  <c r="D729" i="1"/>
  <c r="A729" i="1"/>
  <c r="K728" i="1"/>
  <c r="H728" i="1"/>
  <c r="D728" i="1"/>
  <c r="A728" i="1"/>
  <c r="K727" i="1"/>
  <c r="H727" i="1"/>
  <c r="D727" i="1"/>
  <c r="A727" i="1"/>
  <c r="K726" i="1"/>
  <c r="H726" i="1"/>
  <c r="D726" i="1"/>
  <c r="A726" i="1"/>
  <c r="K725" i="1"/>
  <c r="H725" i="1"/>
  <c r="D725" i="1"/>
  <c r="A725" i="1"/>
  <c r="K724" i="1"/>
  <c r="H724" i="1"/>
  <c r="D724" i="1"/>
  <c r="A724" i="1"/>
  <c r="K723" i="1"/>
  <c r="H723" i="1"/>
  <c r="D723" i="1"/>
  <c r="A723" i="1"/>
  <c r="K722" i="1"/>
  <c r="H722" i="1"/>
  <c r="D722" i="1"/>
  <c r="A722" i="1"/>
  <c r="K721" i="1"/>
  <c r="H721" i="1"/>
  <c r="D721" i="1"/>
  <c r="A721" i="1"/>
  <c r="K720" i="1"/>
  <c r="H720" i="1"/>
  <c r="D720" i="1"/>
  <c r="A720" i="1"/>
  <c r="K719" i="1"/>
  <c r="H719" i="1"/>
  <c r="D719" i="1"/>
  <c r="A719" i="1"/>
  <c r="K718" i="1"/>
  <c r="H718" i="1"/>
  <c r="D718" i="1"/>
  <c r="A718" i="1"/>
  <c r="K717" i="1"/>
  <c r="H717" i="1"/>
  <c r="D717" i="1"/>
  <c r="A717" i="1"/>
  <c r="K716" i="1"/>
  <c r="H716" i="1"/>
  <c r="D716" i="1"/>
  <c r="A716" i="1"/>
  <c r="K715" i="1"/>
  <c r="H715" i="1"/>
  <c r="D715" i="1"/>
  <c r="A715" i="1"/>
  <c r="K714" i="1"/>
  <c r="H714" i="1"/>
  <c r="D714" i="1"/>
  <c r="A714" i="1"/>
  <c r="K713" i="1"/>
  <c r="H713" i="1"/>
  <c r="D713" i="1"/>
  <c r="A713" i="1"/>
  <c r="K712" i="1"/>
  <c r="D712" i="1"/>
  <c r="A712" i="1"/>
  <c r="K711" i="1"/>
  <c r="H711" i="1"/>
  <c r="D711" i="1"/>
  <c r="A711" i="1"/>
  <c r="K710" i="1"/>
  <c r="D710" i="1"/>
  <c r="A710" i="1"/>
  <c r="K709" i="1"/>
  <c r="H709" i="1"/>
  <c r="D709" i="1"/>
  <c r="A709" i="1"/>
  <c r="K708" i="1"/>
  <c r="D708" i="1"/>
  <c r="A708" i="1"/>
  <c r="K707" i="1"/>
  <c r="H707" i="1"/>
  <c r="D707" i="1"/>
  <c r="A707" i="1"/>
  <c r="K706" i="1"/>
  <c r="D706" i="1"/>
  <c r="A706" i="1"/>
  <c r="K705" i="1"/>
  <c r="H705" i="1"/>
  <c r="D705" i="1"/>
  <c r="A705" i="1"/>
  <c r="K704" i="1"/>
  <c r="D704" i="1"/>
  <c r="A704" i="1"/>
  <c r="K703" i="1"/>
  <c r="H703" i="1"/>
  <c r="D703" i="1"/>
  <c r="A703" i="1"/>
  <c r="K702" i="1"/>
  <c r="D702" i="1"/>
  <c r="A702" i="1"/>
  <c r="K701" i="1"/>
  <c r="H701" i="1"/>
  <c r="D701" i="1"/>
  <c r="A701" i="1"/>
  <c r="K700" i="1"/>
  <c r="D700" i="1"/>
  <c r="A700" i="1"/>
  <c r="K699" i="1"/>
  <c r="H699" i="1"/>
  <c r="D699" i="1"/>
  <c r="A699" i="1"/>
  <c r="K698" i="1"/>
  <c r="D698" i="1"/>
  <c r="A698" i="1"/>
  <c r="K697" i="1"/>
  <c r="H697" i="1"/>
  <c r="D697" i="1"/>
  <c r="A697" i="1"/>
  <c r="K696" i="1"/>
  <c r="D696" i="1"/>
  <c r="A696" i="1"/>
  <c r="K695" i="1"/>
  <c r="H695" i="1"/>
  <c r="D695" i="1"/>
  <c r="A695" i="1"/>
  <c r="K694" i="1"/>
  <c r="D694" i="1"/>
  <c r="A694" i="1"/>
  <c r="K693" i="1"/>
  <c r="H693" i="1"/>
  <c r="D693" i="1"/>
  <c r="A693" i="1"/>
  <c r="K692" i="1"/>
  <c r="D692" i="1"/>
  <c r="A692" i="1"/>
  <c r="K691" i="1"/>
  <c r="H691" i="1"/>
  <c r="D691" i="1"/>
  <c r="A691" i="1"/>
  <c r="K690" i="1"/>
  <c r="D690" i="1"/>
  <c r="A690" i="1"/>
  <c r="K689" i="1"/>
  <c r="H689" i="1"/>
  <c r="D689" i="1"/>
  <c r="A689" i="1"/>
  <c r="K688" i="1"/>
  <c r="D688" i="1"/>
  <c r="A688" i="1"/>
  <c r="K687" i="1"/>
  <c r="H687" i="1"/>
  <c r="D687" i="1"/>
  <c r="A687" i="1"/>
  <c r="K686" i="1"/>
  <c r="D686" i="1"/>
  <c r="A686" i="1"/>
  <c r="K685" i="1"/>
  <c r="H685" i="1"/>
  <c r="D685" i="1"/>
  <c r="A685" i="1"/>
  <c r="K684" i="1"/>
  <c r="D684" i="1"/>
  <c r="A684" i="1"/>
  <c r="K683" i="1"/>
  <c r="H683" i="1"/>
  <c r="D683" i="1"/>
  <c r="A683" i="1"/>
  <c r="K682" i="1"/>
  <c r="D682" i="1"/>
  <c r="A682" i="1"/>
  <c r="K681" i="1"/>
  <c r="H681" i="1"/>
  <c r="D681" i="1"/>
  <c r="A681" i="1"/>
  <c r="K680" i="1"/>
  <c r="D680" i="1"/>
  <c r="A680" i="1"/>
  <c r="K679" i="1"/>
  <c r="H679" i="1"/>
  <c r="D679" i="1"/>
  <c r="A679" i="1"/>
  <c r="K678" i="1"/>
  <c r="D678" i="1"/>
  <c r="A678" i="1"/>
  <c r="K677" i="1"/>
  <c r="H677" i="1"/>
  <c r="D677" i="1"/>
  <c r="A677" i="1"/>
  <c r="K676" i="1"/>
  <c r="D676" i="1"/>
  <c r="A676" i="1"/>
  <c r="K675" i="1"/>
  <c r="H675" i="1"/>
  <c r="D675" i="1"/>
  <c r="A675" i="1"/>
  <c r="K674" i="1"/>
  <c r="D674" i="1"/>
  <c r="A674" i="1"/>
  <c r="K673" i="1"/>
  <c r="H673" i="1"/>
  <c r="D673" i="1"/>
  <c r="A673" i="1"/>
  <c r="K672" i="1"/>
  <c r="D672" i="1"/>
  <c r="A672" i="1"/>
  <c r="K671" i="1"/>
  <c r="H671" i="1"/>
  <c r="D671" i="1"/>
  <c r="A671" i="1"/>
  <c r="K670" i="1"/>
  <c r="D670" i="1"/>
  <c r="A670" i="1"/>
  <c r="K669" i="1"/>
  <c r="H669" i="1"/>
  <c r="D669" i="1"/>
  <c r="A669" i="1"/>
  <c r="K668" i="1"/>
  <c r="D668" i="1"/>
  <c r="A668" i="1"/>
  <c r="K667" i="1"/>
  <c r="D667" i="1"/>
  <c r="A667" i="1"/>
  <c r="K666" i="1"/>
  <c r="D666" i="1"/>
  <c r="A666" i="1"/>
  <c r="K665" i="1"/>
  <c r="D665" i="1"/>
  <c r="A665" i="1"/>
  <c r="K664" i="1"/>
  <c r="D664" i="1"/>
  <c r="A664" i="1"/>
  <c r="K663" i="1"/>
  <c r="D663" i="1"/>
  <c r="A663" i="1"/>
  <c r="K662" i="1"/>
  <c r="D662" i="1"/>
  <c r="A662" i="1"/>
  <c r="K661" i="1"/>
  <c r="D661" i="1"/>
  <c r="A661" i="1"/>
  <c r="K660" i="1"/>
  <c r="D660" i="1"/>
  <c r="A660" i="1"/>
  <c r="K659" i="1"/>
  <c r="D659" i="1"/>
  <c r="A659" i="1"/>
  <c r="K658" i="1"/>
  <c r="D658" i="1"/>
  <c r="A658" i="1"/>
  <c r="K657" i="1"/>
  <c r="D657" i="1"/>
  <c r="A657" i="1"/>
  <c r="K656" i="1"/>
  <c r="D656" i="1"/>
  <c r="A656" i="1"/>
  <c r="K655" i="1"/>
  <c r="D655" i="1"/>
  <c r="A655" i="1"/>
  <c r="K654" i="1"/>
  <c r="D654" i="1"/>
  <c r="A654" i="1"/>
  <c r="K653" i="1"/>
  <c r="D653" i="1"/>
  <c r="A653" i="1"/>
  <c r="K652" i="1"/>
  <c r="D652" i="1"/>
  <c r="A652" i="1"/>
  <c r="K651" i="1"/>
  <c r="D651" i="1"/>
  <c r="A651" i="1"/>
  <c r="K650" i="1"/>
  <c r="D650" i="1"/>
  <c r="A650" i="1"/>
  <c r="K649" i="1"/>
  <c r="D649" i="1"/>
  <c r="A649" i="1"/>
  <c r="K648" i="1"/>
  <c r="D648" i="1"/>
  <c r="A648" i="1"/>
  <c r="K647" i="1"/>
  <c r="D647" i="1"/>
  <c r="A647" i="1"/>
  <c r="K646" i="1"/>
  <c r="D646" i="1"/>
  <c r="A646" i="1"/>
  <c r="K645" i="1"/>
  <c r="D645" i="1"/>
  <c r="A645" i="1"/>
  <c r="K644" i="1"/>
  <c r="D644" i="1"/>
  <c r="A644" i="1"/>
  <c r="K643" i="1"/>
  <c r="D643" i="1"/>
  <c r="A643" i="1"/>
  <c r="K642" i="1"/>
  <c r="D642" i="1"/>
  <c r="A642" i="1"/>
  <c r="K641" i="1"/>
  <c r="H641" i="1"/>
  <c r="D641" i="1"/>
  <c r="A641" i="1"/>
  <c r="K640" i="1"/>
  <c r="H640" i="1"/>
  <c r="D640" i="1"/>
  <c r="A640" i="1"/>
  <c r="K639" i="1"/>
  <c r="H639" i="1"/>
  <c r="D639" i="1"/>
  <c r="A639" i="1"/>
  <c r="K638" i="1"/>
  <c r="H638" i="1"/>
  <c r="D638" i="1"/>
  <c r="A638" i="1"/>
  <c r="K637" i="1"/>
  <c r="H637" i="1"/>
  <c r="D637" i="1"/>
  <c r="A637" i="1"/>
  <c r="K636" i="1"/>
  <c r="H636" i="1"/>
  <c r="D636" i="1"/>
  <c r="A636" i="1"/>
  <c r="K635" i="1"/>
  <c r="H635" i="1"/>
  <c r="D635" i="1"/>
  <c r="A635" i="1"/>
  <c r="K634" i="1"/>
  <c r="H634" i="1"/>
  <c r="D634" i="1"/>
  <c r="A634" i="1"/>
  <c r="K633" i="1"/>
  <c r="H633" i="1"/>
  <c r="D633" i="1"/>
  <c r="A633" i="1"/>
  <c r="K632" i="1"/>
  <c r="H632" i="1"/>
  <c r="D632" i="1"/>
  <c r="A632" i="1"/>
  <c r="K631" i="1"/>
  <c r="H631" i="1"/>
  <c r="D631" i="1"/>
  <c r="A631" i="1"/>
  <c r="K630" i="1"/>
  <c r="H630" i="1"/>
  <c r="D630" i="1"/>
  <c r="A630" i="1"/>
  <c r="K629" i="1"/>
  <c r="H629" i="1"/>
  <c r="D629" i="1"/>
  <c r="A629" i="1"/>
  <c r="K628" i="1"/>
  <c r="H628" i="1"/>
  <c r="D628" i="1"/>
  <c r="A628" i="1"/>
  <c r="K627" i="1"/>
  <c r="H627" i="1"/>
  <c r="D627" i="1"/>
  <c r="A627" i="1"/>
  <c r="K626" i="1"/>
  <c r="H626" i="1"/>
  <c r="D626" i="1"/>
  <c r="A626" i="1"/>
  <c r="K625" i="1"/>
  <c r="H625" i="1"/>
  <c r="D625" i="1"/>
  <c r="A625" i="1"/>
  <c r="K624" i="1"/>
  <c r="H624" i="1"/>
  <c r="D624" i="1"/>
  <c r="A624" i="1"/>
  <c r="K623" i="1"/>
  <c r="H623" i="1"/>
  <c r="D623" i="1"/>
  <c r="A623" i="1"/>
  <c r="K622" i="1"/>
  <c r="H622" i="1"/>
  <c r="D622" i="1"/>
  <c r="A622" i="1"/>
  <c r="K621" i="1"/>
  <c r="H621" i="1"/>
  <c r="D621" i="1"/>
  <c r="A621" i="1"/>
  <c r="K620" i="1"/>
  <c r="H620" i="1"/>
  <c r="D620" i="1"/>
  <c r="A620" i="1"/>
  <c r="K619" i="1"/>
  <c r="H619" i="1"/>
  <c r="D619" i="1"/>
  <c r="A619" i="1"/>
  <c r="K618" i="1"/>
  <c r="H618" i="1"/>
  <c r="D618" i="1"/>
  <c r="A618" i="1"/>
  <c r="K617" i="1"/>
  <c r="H617" i="1"/>
  <c r="D617" i="1"/>
  <c r="A617" i="1"/>
  <c r="K616" i="1"/>
  <c r="H616" i="1"/>
  <c r="D616" i="1"/>
  <c r="A616" i="1"/>
  <c r="K615" i="1"/>
  <c r="H615" i="1"/>
  <c r="D615" i="1"/>
  <c r="A615" i="1"/>
  <c r="K614" i="1"/>
  <c r="H614" i="1"/>
  <c r="D614" i="1"/>
  <c r="A614" i="1"/>
  <c r="K613" i="1"/>
  <c r="H613" i="1"/>
  <c r="D613" i="1"/>
  <c r="A613" i="1"/>
  <c r="K612" i="1"/>
  <c r="H612" i="1"/>
  <c r="D612" i="1"/>
  <c r="A612" i="1"/>
  <c r="K611" i="1"/>
  <c r="H611" i="1"/>
  <c r="D611" i="1"/>
  <c r="A611" i="1"/>
  <c r="K610" i="1"/>
  <c r="H610" i="1"/>
  <c r="D610" i="1"/>
  <c r="A610" i="1"/>
  <c r="K609" i="1"/>
  <c r="H609" i="1"/>
  <c r="D609" i="1"/>
  <c r="A609" i="1"/>
  <c r="K608" i="1"/>
  <c r="H608" i="1"/>
  <c r="D608" i="1"/>
  <c r="A608" i="1"/>
  <c r="K607" i="1"/>
  <c r="H607" i="1"/>
  <c r="D607" i="1"/>
  <c r="A607" i="1"/>
  <c r="K606" i="1"/>
  <c r="H606" i="1"/>
  <c r="D606" i="1"/>
  <c r="A606" i="1"/>
  <c r="K605" i="1"/>
  <c r="H605" i="1"/>
  <c r="D605" i="1"/>
  <c r="A605" i="1"/>
  <c r="K604" i="1"/>
  <c r="H604" i="1"/>
  <c r="D604" i="1"/>
  <c r="A604" i="1"/>
  <c r="K603" i="1"/>
  <c r="H603" i="1"/>
  <c r="D603" i="1"/>
  <c r="A603" i="1"/>
  <c r="K602" i="1"/>
  <c r="H602" i="1"/>
  <c r="D602" i="1"/>
  <c r="A602" i="1"/>
  <c r="K601" i="1"/>
  <c r="H601" i="1"/>
  <c r="D601" i="1"/>
  <c r="A601" i="1"/>
  <c r="K600" i="1"/>
  <c r="H600" i="1"/>
  <c r="D600" i="1"/>
  <c r="A600" i="1"/>
  <c r="K599" i="1"/>
  <c r="H599" i="1"/>
  <c r="D599" i="1"/>
  <c r="A599" i="1"/>
  <c r="K598" i="1"/>
  <c r="H598" i="1"/>
  <c r="D598" i="1"/>
  <c r="A598" i="1"/>
  <c r="K597" i="1"/>
  <c r="H597" i="1"/>
  <c r="D597" i="1"/>
  <c r="A597" i="1"/>
  <c r="K596" i="1"/>
  <c r="H596" i="1"/>
  <c r="D596" i="1"/>
  <c r="A596" i="1"/>
  <c r="K595" i="1"/>
  <c r="H595" i="1"/>
  <c r="D595" i="1"/>
  <c r="A595" i="1"/>
  <c r="K594" i="1"/>
  <c r="H594" i="1"/>
  <c r="D594" i="1"/>
  <c r="A594" i="1"/>
  <c r="K593" i="1"/>
  <c r="H593" i="1"/>
  <c r="D593" i="1"/>
  <c r="A593" i="1"/>
  <c r="K592" i="1"/>
  <c r="H592" i="1"/>
  <c r="D592" i="1"/>
  <c r="A592" i="1"/>
  <c r="K591" i="1"/>
  <c r="H591" i="1"/>
  <c r="D591" i="1"/>
  <c r="A591" i="1"/>
  <c r="K590" i="1"/>
  <c r="H590" i="1"/>
  <c r="D590" i="1"/>
  <c r="A590" i="1"/>
  <c r="K589" i="1"/>
  <c r="H589" i="1"/>
  <c r="D589" i="1"/>
  <c r="A589" i="1"/>
  <c r="K588" i="1"/>
  <c r="H588" i="1"/>
  <c r="D588" i="1"/>
  <c r="A588" i="1"/>
  <c r="K587" i="1"/>
  <c r="H587" i="1"/>
  <c r="D587" i="1"/>
  <c r="A587" i="1"/>
  <c r="K586" i="1"/>
  <c r="H586" i="1"/>
  <c r="D586" i="1"/>
  <c r="A586" i="1"/>
  <c r="K585" i="1"/>
  <c r="H585" i="1"/>
  <c r="D585" i="1"/>
  <c r="A585" i="1"/>
  <c r="K584" i="1"/>
  <c r="H584" i="1"/>
  <c r="D584" i="1"/>
  <c r="A584" i="1"/>
  <c r="K583" i="1"/>
  <c r="H583" i="1"/>
  <c r="D583" i="1"/>
  <c r="A583" i="1"/>
  <c r="K582" i="1"/>
  <c r="H582" i="1"/>
  <c r="D582" i="1"/>
  <c r="A582" i="1"/>
  <c r="K581" i="1"/>
  <c r="H581" i="1"/>
  <c r="D581" i="1"/>
  <c r="A581" i="1"/>
  <c r="K580" i="1"/>
  <c r="H580" i="1"/>
  <c r="D580" i="1"/>
  <c r="A580" i="1"/>
  <c r="K579" i="1"/>
  <c r="H579" i="1"/>
  <c r="D579" i="1"/>
  <c r="A579" i="1"/>
  <c r="K578" i="1"/>
  <c r="H578" i="1"/>
  <c r="D578" i="1"/>
  <c r="A578" i="1"/>
  <c r="K577" i="1"/>
  <c r="H577" i="1"/>
  <c r="D577" i="1"/>
  <c r="A577" i="1"/>
  <c r="K576" i="1"/>
  <c r="H576" i="1"/>
  <c r="D576" i="1"/>
  <c r="A576" i="1"/>
  <c r="K575" i="1"/>
  <c r="H575" i="1"/>
  <c r="D575" i="1"/>
  <c r="A575" i="1"/>
  <c r="K574" i="1"/>
  <c r="H574" i="1"/>
  <c r="D574" i="1"/>
  <c r="A574" i="1"/>
  <c r="K573" i="1"/>
  <c r="H573" i="1"/>
  <c r="D573" i="1"/>
  <c r="A573" i="1"/>
  <c r="K572" i="1"/>
  <c r="H572" i="1"/>
  <c r="D572" i="1"/>
  <c r="A572" i="1"/>
  <c r="K571" i="1"/>
  <c r="H571" i="1"/>
  <c r="D571" i="1"/>
  <c r="A571" i="1"/>
  <c r="K570" i="1"/>
  <c r="H570" i="1"/>
  <c r="D570" i="1"/>
  <c r="A570" i="1"/>
  <c r="K569" i="1"/>
  <c r="H569" i="1"/>
  <c r="D569" i="1"/>
  <c r="A569" i="1"/>
  <c r="K568" i="1"/>
  <c r="H568" i="1"/>
  <c r="D568" i="1"/>
  <c r="A568" i="1"/>
  <c r="K567" i="1"/>
  <c r="H567" i="1"/>
  <c r="D567" i="1"/>
  <c r="A567" i="1"/>
  <c r="K566" i="1"/>
  <c r="H566" i="1"/>
  <c r="D566" i="1"/>
  <c r="A566" i="1"/>
  <c r="K565" i="1"/>
  <c r="H565" i="1"/>
  <c r="D565" i="1"/>
  <c r="A565" i="1"/>
  <c r="K564" i="1"/>
  <c r="H564" i="1"/>
  <c r="D564" i="1"/>
  <c r="A564" i="1"/>
  <c r="K563" i="1"/>
  <c r="H563" i="1"/>
  <c r="D563" i="1"/>
  <c r="A563" i="1"/>
  <c r="K562" i="1"/>
  <c r="H562" i="1"/>
  <c r="D562" i="1"/>
  <c r="A562" i="1"/>
  <c r="K561" i="1"/>
  <c r="H561" i="1"/>
  <c r="D561" i="1"/>
  <c r="A561" i="1"/>
  <c r="K560" i="1"/>
  <c r="H560" i="1"/>
  <c r="D560" i="1"/>
  <c r="A560" i="1"/>
  <c r="K559" i="1"/>
  <c r="H559" i="1"/>
  <c r="D559" i="1"/>
  <c r="A559" i="1"/>
  <c r="K558" i="1"/>
  <c r="H558" i="1"/>
  <c r="D558" i="1"/>
  <c r="A558" i="1"/>
  <c r="K557" i="1"/>
  <c r="H557" i="1"/>
  <c r="D557" i="1"/>
  <c r="A557" i="1"/>
  <c r="K556" i="1"/>
  <c r="H556" i="1"/>
  <c r="D556" i="1"/>
  <c r="A556" i="1"/>
  <c r="K555" i="1"/>
  <c r="H555" i="1"/>
  <c r="D555" i="1"/>
  <c r="A555" i="1"/>
  <c r="K554" i="1"/>
  <c r="H554" i="1"/>
  <c r="D554" i="1"/>
  <c r="A554" i="1"/>
  <c r="K553" i="1"/>
  <c r="H553" i="1"/>
  <c r="D553" i="1"/>
  <c r="A553" i="1"/>
  <c r="K552" i="1"/>
  <c r="H552" i="1"/>
  <c r="D552" i="1"/>
  <c r="A552" i="1"/>
  <c r="K551" i="1"/>
  <c r="H551" i="1"/>
  <c r="D551" i="1"/>
  <c r="A551" i="1"/>
  <c r="K550" i="1"/>
  <c r="H550" i="1"/>
  <c r="D550" i="1"/>
  <c r="A550" i="1"/>
  <c r="K549" i="1"/>
  <c r="H549" i="1"/>
  <c r="D549" i="1"/>
  <c r="A549" i="1"/>
  <c r="K548" i="1"/>
  <c r="H548" i="1"/>
  <c r="D548" i="1"/>
  <c r="A548" i="1"/>
  <c r="K547" i="1"/>
  <c r="H547" i="1"/>
  <c r="D547" i="1"/>
  <c r="A547" i="1"/>
  <c r="K546" i="1"/>
  <c r="H546" i="1"/>
  <c r="D546" i="1"/>
  <c r="A546" i="1"/>
  <c r="K545" i="1"/>
  <c r="H545" i="1"/>
  <c r="D545" i="1"/>
  <c r="A545" i="1"/>
  <c r="K544" i="1"/>
  <c r="H544" i="1"/>
  <c r="D544" i="1"/>
  <c r="A544" i="1"/>
  <c r="K543" i="1"/>
  <c r="H543" i="1"/>
  <c r="D543" i="1"/>
  <c r="A543" i="1"/>
  <c r="K542" i="1"/>
  <c r="H542" i="1"/>
  <c r="D542" i="1"/>
  <c r="A542" i="1"/>
  <c r="K541" i="1"/>
  <c r="H541" i="1"/>
  <c r="D541" i="1"/>
  <c r="A541" i="1"/>
  <c r="K540" i="1"/>
  <c r="H540" i="1"/>
  <c r="D540" i="1"/>
  <c r="A540" i="1"/>
  <c r="K539" i="1"/>
  <c r="H539" i="1"/>
  <c r="D539" i="1"/>
  <c r="A539" i="1"/>
  <c r="K538" i="1"/>
  <c r="H538" i="1"/>
  <c r="D538" i="1"/>
  <c r="A538" i="1"/>
  <c r="K537" i="1"/>
  <c r="H537" i="1"/>
  <c r="D537" i="1"/>
  <c r="A537" i="1"/>
  <c r="K536" i="1"/>
  <c r="H536" i="1"/>
  <c r="D536" i="1"/>
  <c r="A536" i="1"/>
  <c r="K535" i="1"/>
  <c r="H535" i="1"/>
  <c r="D535" i="1"/>
  <c r="A535" i="1"/>
  <c r="K534" i="1"/>
  <c r="H534" i="1"/>
  <c r="D534" i="1"/>
  <c r="A534" i="1"/>
  <c r="K533" i="1"/>
  <c r="H533" i="1"/>
  <c r="D533" i="1"/>
  <c r="A533" i="1"/>
  <c r="K532" i="1"/>
  <c r="H532" i="1"/>
  <c r="D532" i="1"/>
  <c r="A532" i="1"/>
  <c r="K531" i="1"/>
  <c r="H531" i="1"/>
  <c r="D531" i="1"/>
  <c r="A531" i="1"/>
  <c r="K530" i="1"/>
  <c r="H530" i="1"/>
  <c r="D530" i="1"/>
  <c r="A530" i="1"/>
  <c r="K529" i="1"/>
  <c r="H529" i="1"/>
  <c r="D529" i="1"/>
  <c r="A529" i="1"/>
  <c r="K528" i="1"/>
  <c r="H528" i="1"/>
  <c r="D528" i="1"/>
  <c r="A528" i="1"/>
  <c r="K527" i="1"/>
  <c r="H527" i="1"/>
  <c r="D527" i="1"/>
  <c r="A527" i="1"/>
  <c r="K526" i="1"/>
  <c r="H526" i="1"/>
  <c r="D526" i="1"/>
  <c r="A526" i="1"/>
  <c r="K525" i="1"/>
  <c r="H525" i="1"/>
  <c r="D525" i="1"/>
  <c r="A525" i="1"/>
  <c r="K524" i="1"/>
  <c r="H524" i="1"/>
  <c r="D524" i="1"/>
  <c r="A524" i="1"/>
  <c r="K523" i="1"/>
  <c r="H523" i="1"/>
  <c r="D523" i="1"/>
  <c r="A523" i="1"/>
  <c r="K522" i="1"/>
  <c r="H522" i="1"/>
  <c r="D522" i="1"/>
  <c r="A522" i="1"/>
  <c r="K521" i="1"/>
  <c r="H521" i="1"/>
  <c r="D521" i="1"/>
  <c r="A521" i="1"/>
  <c r="K520" i="1"/>
  <c r="H520" i="1"/>
  <c r="D520" i="1"/>
  <c r="A520" i="1"/>
  <c r="K519" i="1"/>
  <c r="H519" i="1"/>
  <c r="D519" i="1"/>
  <c r="A519" i="1"/>
  <c r="K518" i="1"/>
  <c r="H518" i="1"/>
  <c r="D518" i="1"/>
  <c r="A518" i="1"/>
  <c r="K517" i="1"/>
  <c r="H517" i="1"/>
  <c r="D517" i="1"/>
  <c r="A517" i="1"/>
  <c r="K516" i="1"/>
  <c r="H516" i="1"/>
  <c r="D516" i="1"/>
  <c r="A516" i="1"/>
  <c r="K515" i="1"/>
  <c r="H515" i="1"/>
  <c r="D515" i="1"/>
  <c r="A515" i="1"/>
  <c r="K514" i="1"/>
  <c r="H514" i="1"/>
  <c r="D514" i="1"/>
  <c r="A514" i="1"/>
  <c r="K513" i="1"/>
  <c r="H513" i="1"/>
  <c r="D513" i="1"/>
  <c r="A513" i="1"/>
  <c r="K512" i="1"/>
  <c r="H512" i="1"/>
  <c r="D512" i="1"/>
  <c r="A512" i="1"/>
  <c r="K511" i="1"/>
  <c r="H511" i="1"/>
  <c r="D511" i="1"/>
  <c r="A511" i="1"/>
  <c r="K510" i="1"/>
  <c r="H510" i="1"/>
  <c r="D510" i="1"/>
  <c r="A510" i="1"/>
  <c r="K509" i="1"/>
  <c r="H509" i="1"/>
  <c r="D509" i="1"/>
  <c r="A509" i="1"/>
  <c r="K508" i="1"/>
  <c r="H508" i="1"/>
  <c r="D508" i="1"/>
  <c r="A508" i="1"/>
  <c r="K507" i="1"/>
  <c r="H507" i="1"/>
  <c r="D507" i="1"/>
  <c r="A507" i="1"/>
  <c r="K506" i="1"/>
  <c r="H506" i="1"/>
  <c r="D506" i="1"/>
  <c r="A506" i="1"/>
  <c r="K505" i="1"/>
  <c r="H505" i="1"/>
  <c r="D505" i="1"/>
  <c r="A505" i="1"/>
  <c r="K504" i="1"/>
  <c r="H504" i="1"/>
  <c r="D504" i="1"/>
  <c r="A504" i="1"/>
  <c r="K503" i="1"/>
  <c r="H503" i="1"/>
  <c r="D503" i="1"/>
  <c r="A503" i="1"/>
  <c r="K502" i="1"/>
  <c r="H502" i="1"/>
  <c r="D502" i="1"/>
  <c r="A502" i="1"/>
  <c r="K501" i="1"/>
  <c r="H501" i="1"/>
  <c r="D501" i="1"/>
  <c r="A501" i="1"/>
  <c r="K500" i="1"/>
  <c r="H500" i="1"/>
  <c r="D500" i="1"/>
  <c r="A500" i="1"/>
  <c r="K499" i="1"/>
  <c r="H499" i="1"/>
  <c r="D499" i="1"/>
  <c r="A499" i="1"/>
  <c r="K498" i="1"/>
  <c r="H498" i="1"/>
  <c r="D498" i="1"/>
  <c r="A498" i="1"/>
  <c r="K497" i="1"/>
  <c r="H497" i="1"/>
  <c r="D497" i="1"/>
  <c r="A497" i="1"/>
  <c r="K496" i="1"/>
  <c r="H496" i="1"/>
  <c r="D496" i="1"/>
  <c r="A496" i="1"/>
  <c r="K495" i="1"/>
  <c r="H495" i="1"/>
  <c r="D495" i="1"/>
  <c r="A495" i="1"/>
  <c r="K494" i="1"/>
  <c r="H494" i="1"/>
  <c r="D494" i="1"/>
  <c r="A494" i="1"/>
  <c r="K493" i="1"/>
  <c r="H493" i="1"/>
  <c r="D493" i="1"/>
  <c r="A493" i="1"/>
  <c r="K492" i="1"/>
  <c r="H492" i="1"/>
  <c r="D492" i="1"/>
  <c r="A492" i="1"/>
  <c r="K491" i="1"/>
  <c r="H491" i="1"/>
  <c r="D491" i="1"/>
  <c r="A491" i="1"/>
  <c r="K490" i="1"/>
  <c r="H490" i="1"/>
  <c r="D490" i="1"/>
  <c r="A490" i="1"/>
  <c r="K489" i="1"/>
  <c r="H489" i="1"/>
  <c r="D489" i="1"/>
  <c r="A489" i="1"/>
  <c r="K488" i="1"/>
  <c r="H488" i="1"/>
  <c r="D488" i="1"/>
  <c r="A488" i="1"/>
  <c r="K487" i="1"/>
  <c r="H487" i="1"/>
  <c r="D487" i="1"/>
  <c r="A487" i="1"/>
  <c r="K486" i="1"/>
  <c r="H486" i="1"/>
  <c r="D486" i="1"/>
  <c r="A486" i="1"/>
  <c r="K485" i="1"/>
  <c r="H485" i="1"/>
  <c r="D485" i="1"/>
  <c r="A485" i="1"/>
  <c r="K484" i="1"/>
  <c r="H484" i="1"/>
  <c r="D484" i="1"/>
  <c r="A484" i="1"/>
  <c r="K483" i="1"/>
  <c r="H483" i="1"/>
  <c r="D483" i="1"/>
  <c r="A483" i="1"/>
  <c r="K482" i="1"/>
  <c r="H482" i="1"/>
  <c r="D482" i="1"/>
  <c r="A482" i="1"/>
  <c r="K481" i="1"/>
  <c r="H481" i="1"/>
  <c r="D481" i="1"/>
  <c r="A481" i="1"/>
  <c r="K480" i="1"/>
  <c r="H480" i="1"/>
  <c r="D480" i="1"/>
  <c r="A480" i="1"/>
  <c r="K479" i="1"/>
  <c r="H479" i="1"/>
  <c r="D479" i="1"/>
  <c r="A479" i="1"/>
  <c r="K478" i="1"/>
  <c r="H478" i="1"/>
  <c r="D478" i="1"/>
  <c r="A478" i="1"/>
  <c r="K477" i="1"/>
  <c r="H477" i="1"/>
  <c r="D477" i="1"/>
  <c r="A477" i="1"/>
  <c r="K476" i="1"/>
  <c r="H476" i="1"/>
  <c r="D476" i="1"/>
  <c r="A476" i="1"/>
  <c r="K475" i="1"/>
  <c r="H475" i="1"/>
  <c r="D475" i="1"/>
  <c r="A475" i="1"/>
  <c r="K474" i="1"/>
  <c r="H474" i="1"/>
  <c r="D474" i="1"/>
  <c r="A474" i="1"/>
  <c r="K473" i="1"/>
  <c r="H473" i="1"/>
  <c r="D473" i="1"/>
  <c r="A473" i="1"/>
  <c r="K472" i="1"/>
  <c r="H472" i="1"/>
  <c r="D472" i="1"/>
  <c r="A472" i="1"/>
  <c r="K471" i="1"/>
  <c r="H471" i="1"/>
  <c r="D471" i="1"/>
  <c r="A471" i="1"/>
  <c r="K470" i="1"/>
  <c r="H470" i="1"/>
  <c r="D470" i="1"/>
  <c r="A470" i="1"/>
  <c r="K469" i="1"/>
  <c r="H469" i="1"/>
  <c r="D469" i="1"/>
  <c r="A469" i="1"/>
  <c r="K468" i="1"/>
  <c r="H468" i="1"/>
  <c r="D468" i="1"/>
  <c r="A468" i="1"/>
  <c r="K467" i="1"/>
  <c r="H467" i="1"/>
  <c r="D467" i="1"/>
  <c r="A467" i="1"/>
  <c r="K466" i="1"/>
  <c r="H466" i="1"/>
  <c r="D466" i="1"/>
  <c r="A466" i="1"/>
  <c r="K465" i="1"/>
  <c r="H465" i="1"/>
  <c r="D465" i="1"/>
  <c r="A465" i="1"/>
  <c r="K464" i="1"/>
  <c r="H464" i="1"/>
  <c r="D464" i="1"/>
  <c r="A464" i="1"/>
  <c r="K463" i="1"/>
  <c r="H463" i="1"/>
  <c r="D463" i="1"/>
  <c r="A463" i="1"/>
  <c r="K462" i="1"/>
  <c r="H462" i="1"/>
  <c r="D462" i="1"/>
  <c r="A462" i="1"/>
  <c r="K461" i="1"/>
  <c r="H461" i="1"/>
  <c r="D461" i="1"/>
  <c r="A461" i="1"/>
  <c r="K460" i="1"/>
  <c r="H460" i="1"/>
  <c r="D460" i="1"/>
  <c r="A460" i="1"/>
  <c r="K459" i="1"/>
  <c r="H459" i="1"/>
  <c r="D459" i="1"/>
  <c r="A459" i="1"/>
  <c r="K458" i="1"/>
  <c r="H458" i="1"/>
  <c r="D458" i="1"/>
  <c r="A458" i="1"/>
  <c r="K457" i="1"/>
  <c r="H457" i="1"/>
  <c r="D457" i="1"/>
  <c r="A457" i="1"/>
  <c r="K456" i="1"/>
  <c r="H456" i="1"/>
  <c r="D456" i="1"/>
  <c r="A456" i="1"/>
  <c r="K455" i="1"/>
  <c r="H455" i="1"/>
  <c r="D455" i="1"/>
  <c r="A455" i="1"/>
  <c r="K454" i="1"/>
  <c r="H454" i="1"/>
  <c r="D454" i="1"/>
  <c r="A454" i="1"/>
  <c r="K453" i="1"/>
  <c r="H453" i="1"/>
  <c r="D453" i="1"/>
  <c r="A453" i="1"/>
  <c r="K452" i="1"/>
  <c r="H452" i="1"/>
  <c r="D452" i="1"/>
  <c r="A452" i="1"/>
  <c r="K451" i="1"/>
  <c r="H451" i="1"/>
  <c r="D451" i="1"/>
  <c r="A451" i="1"/>
  <c r="K450" i="1"/>
  <c r="H450" i="1"/>
  <c r="D450" i="1"/>
  <c r="A450" i="1"/>
  <c r="K449" i="1"/>
  <c r="H449" i="1"/>
  <c r="D449" i="1"/>
  <c r="A449" i="1"/>
  <c r="K448" i="1"/>
  <c r="H448" i="1"/>
  <c r="D448" i="1"/>
  <c r="A448" i="1"/>
  <c r="K447" i="1"/>
  <c r="H447" i="1"/>
  <c r="D447" i="1"/>
  <c r="A447" i="1"/>
  <c r="K446" i="1"/>
  <c r="H446" i="1"/>
  <c r="D446" i="1"/>
  <c r="A446" i="1"/>
  <c r="K445" i="1"/>
  <c r="H445" i="1"/>
  <c r="D445" i="1"/>
  <c r="A445" i="1"/>
  <c r="K444" i="1"/>
  <c r="H444" i="1"/>
  <c r="D444" i="1"/>
  <c r="A444" i="1"/>
  <c r="K443" i="1"/>
  <c r="H443" i="1"/>
  <c r="D443" i="1"/>
  <c r="A443" i="1"/>
  <c r="K442" i="1"/>
  <c r="H442" i="1"/>
  <c r="D442" i="1"/>
  <c r="A442" i="1"/>
  <c r="K441" i="1"/>
  <c r="H441" i="1"/>
  <c r="D441" i="1"/>
  <c r="A441" i="1"/>
  <c r="K440" i="1"/>
  <c r="H440" i="1"/>
  <c r="D440" i="1"/>
  <c r="A440" i="1"/>
  <c r="K439" i="1"/>
  <c r="H439" i="1"/>
  <c r="D439" i="1"/>
  <c r="A439" i="1"/>
  <c r="K438" i="1"/>
  <c r="H438" i="1"/>
  <c r="D438" i="1"/>
  <c r="A438" i="1"/>
  <c r="K437" i="1"/>
  <c r="H437" i="1"/>
  <c r="D437" i="1"/>
  <c r="A437" i="1"/>
  <c r="K436" i="1"/>
  <c r="H436" i="1"/>
  <c r="D436" i="1"/>
  <c r="A436" i="1"/>
  <c r="K435" i="1"/>
  <c r="H435" i="1"/>
  <c r="D435" i="1"/>
  <c r="A435" i="1"/>
  <c r="K434" i="1"/>
  <c r="H434" i="1"/>
  <c r="D434" i="1"/>
  <c r="A434" i="1"/>
  <c r="K433" i="1"/>
  <c r="H433" i="1"/>
  <c r="D433" i="1"/>
  <c r="A433" i="1"/>
  <c r="K432" i="1"/>
  <c r="H432" i="1"/>
  <c r="D432" i="1"/>
  <c r="A432" i="1"/>
  <c r="K431" i="1"/>
  <c r="H431" i="1"/>
  <c r="D431" i="1"/>
  <c r="A431" i="1"/>
  <c r="K430" i="1"/>
  <c r="H430" i="1"/>
  <c r="D430" i="1"/>
  <c r="A430" i="1"/>
  <c r="K429" i="1"/>
  <c r="H429" i="1"/>
  <c r="D429" i="1"/>
  <c r="A429" i="1"/>
  <c r="K428" i="1"/>
  <c r="H428" i="1"/>
  <c r="D428" i="1"/>
  <c r="A428" i="1"/>
  <c r="K427" i="1"/>
  <c r="H427" i="1"/>
  <c r="D427" i="1"/>
  <c r="A427" i="1"/>
  <c r="K426" i="1"/>
  <c r="H426" i="1"/>
  <c r="D426" i="1"/>
  <c r="A426" i="1"/>
  <c r="K425" i="1"/>
  <c r="H425" i="1"/>
  <c r="D425" i="1"/>
  <c r="A425" i="1"/>
  <c r="K424" i="1"/>
  <c r="H424" i="1"/>
  <c r="D424" i="1"/>
  <c r="A424" i="1"/>
  <c r="K423" i="1"/>
  <c r="H423" i="1"/>
  <c r="D423" i="1"/>
  <c r="A423" i="1"/>
  <c r="K422" i="1"/>
  <c r="H422" i="1"/>
  <c r="D422" i="1"/>
  <c r="A422" i="1"/>
  <c r="K421" i="1"/>
  <c r="H421" i="1"/>
  <c r="D421" i="1"/>
  <c r="A421" i="1"/>
  <c r="K420" i="1"/>
  <c r="H420" i="1"/>
  <c r="D420" i="1"/>
  <c r="A420" i="1"/>
  <c r="K419" i="1"/>
  <c r="H419" i="1"/>
  <c r="D419" i="1"/>
  <c r="A419" i="1"/>
  <c r="K418" i="1"/>
  <c r="H418" i="1"/>
  <c r="D418" i="1"/>
  <c r="A418" i="1"/>
  <c r="K417" i="1"/>
  <c r="H417" i="1"/>
  <c r="D417" i="1"/>
  <c r="A417" i="1"/>
  <c r="K416" i="1"/>
  <c r="H416" i="1"/>
  <c r="D416" i="1"/>
  <c r="A416" i="1"/>
  <c r="K415" i="1"/>
  <c r="H415" i="1"/>
  <c r="D415" i="1"/>
  <c r="A415" i="1"/>
  <c r="K414" i="1"/>
  <c r="H414" i="1"/>
  <c r="D414" i="1"/>
  <c r="A414" i="1"/>
  <c r="K413" i="1"/>
  <c r="H413" i="1"/>
  <c r="D413" i="1"/>
  <c r="A413" i="1"/>
  <c r="K412" i="1"/>
  <c r="H412" i="1"/>
  <c r="D412" i="1"/>
  <c r="A412" i="1"/>
  <c r="K411" i="1"/>
  <c r="H411" i="1"/>
  <c r="D411" i="1"/>
  <c r="A411" i="1"/>
  <c r="K410" i="1"/>
  <c r="H410" i="1"/>
  <c r="D410" i="1"/>
  <c r="A410" i="1"/>
  <c r="K409" i="1"/>
  <c r="H409" i="1"/>
  <c r="D409" i="1"/>
  <c r="A409" i="1"/>
  <c r="K408" i="1"/>
  <c r="H408" i="1"/>
  <c r="D408" i="1"/>
  <c r="A408" i="1"/>
  <c r="K407" i="1"/>
  <c r="H407" i="1"/>
  <c r="D407" i="1"/>
  <c r="A407" i="1"/>
  <c r="K406" i="1"/>
  <c r="H406" i="1"/>
  <c r="D406" i="1"/>
  <c r="A406" i="1"/>
  <c r="K405" i="1"/>
  <c r="H405" i="1"/>
  <c r="D405" i="1"/>
  <c r="A405" i="1"/>
  <c r="K404" i="1"/>
  <c r="H404" i="1"/>
  <c r="D404" i="1"/>
  <c r="A404" i="1"/>
  <c r="K403" i="1"/>
  <c r="H403" i="1"/>
  <c r="D403" i="1"/>
  <c r="A403" i="1"/>
  <c r="K402" i="1"/>
  <c r="H402" i="1"/>
  <c r="D402" i="1"/>
  <c r="A402" i="1"/>
  <c r="K401" i="1"/>
  <c r="H401" i="1"/>
  <c r="D401" i="1"/>
  <c r="A401" i="1"/>
  <c r="K400" i="1"/>
  <c r="H400" i="1"/>
  <c r="D400" i="1"/>
  <c r="A400" i="1"/>
  <c r="K399" i="1"/>
  <c r="H399" i="1"/>
  <c r="D399" i="1"/>
  <c r="A399" i="1"/>
  <c r="K398" i="1"/>
  <c r="H398" i="1"/>
  <c r="D398" i="1"/>
  <c r="A398" i="1"/>
  <c r="K397" i="1"/>
  <c r="H397" i="1"/>
  <c r="D397" i="1"/>
  <c r="A397" i="1"/>
  <c r="K396" i="1"/>
  <c r="H396" i="1"/>
  <c r="D396" i="1"/>
  <c r="A396" i="1"/>
  <c r="K395" i="1"/>
  <c r="H395" i="1"/>
  <c r="D395" i="1"/>
  <c r="A395" i="1"/>
  <c r="K394" i="1"/>
  <c r="H394" i="1"/>
  <c r="D394" i="1"/>
  <c r="A394" i="1"/>
  <c r="K393" i="1"/>
  <c r="H393" i="1"/>
  <c r="D393" i="1"/>
  <c r="A393" i="1"/>
  <c r="K392" i="1"/>
  <c r="H392" i="1"/>
  <c r="D392" i="1"/>
  <c r="A392" i="1"/>
  <c r="K391" i="1"/>
  <c r="H391" i="1"/>
  <c r="D391" i="1"/>
  <c r="A391" i="1"/>
  <c r="K390" i="1"/>
  <c r="H390" i="1"/>
  <c r="D390" i="1"/>
  <c r="A390" i="1"/>
  <c r="K389" i="1"/>
  <c r="H389" i="1"/>
  <c r="D389" i="1"/>
  <c r="A389" i="1"/>
  <c r="K388" i="1"/>
  <c r="H388" i="1"/>
  <c r="D388" i="1"/>
  <c r="A388" i="1"/>
  <c r="K387" i="1"/>
  <c r="H387" i="1"/>
  <c r="D387" i="1"/>
  <c r="A387" i="1"/>
  <c r="K386" i="1"/>
  <c r="H386" i="1"/>
  <c r="D386" i="1"/>
  <c r="A386" i="1"/>
  <c r="K385" i="1"/>
  <c r="H385" i="1"/>
  <c r="D385" i="1"/>
  <c r="A385" i="1"/>
  <c r="K384" i="1"/>
  <c r="H384" i="1"/>
  <c r="D384" i="1"/>
  <c r="A384" i="1"/>
  <c r="K383" i="1"/>
  <c r="H383" i="1"/>
  <c r="D383" i="1"/>
  <c r="A383" i="1"/>
  <c r="K382" i="1"/>
  <c r="H382" i="1"/>
  <c r="D382" i="1"/>
  <c r="A382" i="1"/>
  <c r="K381" i="1"/>
  <c r="H381" i="1"/>
  <c r="D381" i="1"/>
  <c r="A381" i="1"/>
  <c r="K380" i="1"/>
  <c r="H380" i="1"/>
  <c r="D380" i="1"/>
  <c r="A380" i="1"/>
  <c r="K379" i="1"/>
  <c r="H379" i="1"/>
  <c r="D379" i="1"/>
  <c r="A379" i="1"/>
  <c r="K378" i="1"/>
  <c r="H378" i="1"/>
  <c r="D378" i="1"/>
  <c r="A378" i="1"/>
  <c r="K377" i="1"/>
  <c r="H377" i="1"/>
  <c r="D377" i="1"/>
  <c r="A377" i="1"/>
  <c r="K376" i="1"/>
  <c r="H376" i="1"/>
  <c r="D376" i="1"/>
  <c r="A376" i="1"/>
  <c r="K375" i="1"/>
  <c r="H375" i="1"/>
  <c r="D375" i="1"/>
  <c r="A375" i="1"/>
  <c r="K374" i="1"/>
  <c r="H374" i="1"/>
  <c r="D374" i="1"/>
  <c r="A374" i="1"/>
  <c r="K373" i="1"/>
  <c r="H373" i="1"/>
  <c r="D373" i="1"/>
  <c r="A373" i="1"/>
  <c r="K372" i="1"/>
  <c r="H372" i="1"/>
  <c r="D372" i="1"/>
  <c r="A372" i="1"/>
  <c r="K371" i="1"/>
  <c r="H371" i="1"/>
  <c r="D371" i="1"/>
  <c r="A371" i="1"/>
  <c r="K370" i="1"/>
  <c r="H370" i="1"/>
  <c r="D370" i="1"/>
  <c r="A370" i="1"/>
  <c r="K369" i="1"/>
  <c r="H369" i="1"/>
  <c r="D369" i="1"/>
  <c r="A369" i="1"/>
  <c r="K368" i="1"/>
  <c r="H368" i="1"/>
  <c r="D368" i="1"/>
  <c r="A368" i="1"/>
  <c r="K367" i="1"/>
  <c r="H367" i="1"/>
  <c r="D367" i="1"/>
  <c r="A367" i="1"/>
  <c r="K366" i="1"/>
  <c r="H366" i="1"/>
  <c r="D366" i="1"/>
  <c r="A366" i="1"/>
  <c r="K365" i="1"/>
  <c r="H365" i="1"/>
  <c r="D365" i="1"/>
  <c r="A365" i="1"/>
  <c r="K364" i="1"/>
  <c r="H364" i="1"/>
  <c r="D364" i="1"/>
  <c r="A364" i="1"/>
  <c r="K363" i="1"/>
  <c r="H363" i="1"/>
  <c r="D363" i="1"/>
  <c r="A363" i="1"/>
  <c r="K362" i="1"/>
  <c r="H362" i="1"/>
  <c r="D362" i="1"/>
  <c r="A362" i="1"/>
  <c r="K361" i="1"/>
  <c r="H361" i="1"/>
  <c r="D361" i="1"/>
  <c r="A361" i="1"/>
  <c r="K360" i="1"/>
  <c r="H360" i="1"/>
  <c r="D360" i="1"/>
  <c r="A360" i="1"/>
  <c r="K359" i="1"/>
  <c r="H359" i="1"/>
  <c r="D359" i="1"/>
  <c r="A359" i="1"/>
  <c r="K358" i="1"/>
  <c r="H358" i="1"/>
  <c r="D358" i="1"/>
  <c r="A358" i="1"/>
  <c r="K357" i="1"/>
  <c r="H357" i="1"/>
  <c r="D357" i="1"/>
  <c r="A357" i="1"/>
  <c r="K356" i="1"/>
  <c r="H356" i="1"/>
  <c r="D356" i="1"/>
  <c r="A356" i="1"/>
  <c r="K355" i="1"/>
  <c r="H355" i="1"/>
  <c r="D355" i="1"/>
  <c r="A355" i="1"/>
  <c r="K354" i="1"/>
  <c r="H354" i="1"/>
  <c r="D354" i="1"/>
  <c r="A354" i="1"/>
  <c r="K353" i="1"/>
  <c r="H353" i="1"/>
  <c r="D353" i="1"/>
  <c r="A353" i="1"/>
  <c r="K352" i="1"/>
  <c r="H352" i="1"/>
  <c r="D352" i="1"/>
  <c r="A352" i="1"/>
  <c r="K351" i="1"/>
  <c r="H351" i="1"/>
  <c r="D351" i="1"/>
  <c r="A351" i="1"/>
  <c r="K350" i="1"/>
  <c r="H350" i="1"/>
  <c r="D350" i="1"/>
  <c r="A350" i="1"/>
  <c r="K349" i="1"/>
  <c r="H349" i="1"/>
  <c r="D349" i="1"/>
  <c r="A349" i="1"/>
  <c r="K348" i="1"/>
  <c r="H348" i="1"/>
  <c r="D348" i="1"/>
  <c r="A348" i="1"/>
  <c r="K347" i="1"/>
  <c r="H347" i="1"/>
  <c r="D347" i="1"/>
  <c r="A347" i="1"/>
  <c r="K346" i="1"/>
  <c r="H346" i="1"/>
  <c r="D346" i="1"/>
  <c r="A346" i="1"/>
  <c r="K345" i="1"/>
  <c r="H345" i="1"/>
  <c r="D345" i="1"/>
  <c r="A345" i="1"/>
  <c r="K344" i="1"/>
  <c r="H344" i="1"/>
  <c r="D344" i="1"/>
  <c r="A344" i="1"/>
  <c r="K343" i="1"/>
  <c r="H343" i="1"/>
  <c r="D343" i="1"/>
  <c r="A343" i="1"/>
  <c r="K342" i="1"/>
  <c r="H342" i="1"/>
  <c r="D342" i="1"/>
  <c r="A342" i="1"/>
  <c r="K341" i="1"/>
  <c r="H341" i="1"/>
  <c r="D341" i="1"/>
  <c r="A341" i="1"/>
  <c r="K340" i="1"/>
  <c r="H340" i="1"/>
  <c r="D340" i="1"/>
  <c r="A340" i="1"/>
  <c r="K339" i="1"/>
  <c r="H339" i="1"/>
  <c r="D339" i="1"/>
  <c r="A339" i="1"/>
  <c r="K338" i="1"/>
  <c r="H338" i="1"/>
  <c r="D338" i="1"/>
  <c r="A338" i="1"/>
  <c r="K337" i="1"/>
  <c r="H337" i="1"/>
  <c r="D337" i="1"/>
  <c r="A337" i="1"/>
  <c r="K336" i="1"/>
  <c r="H336" i="1"/>
  <c r="D336" i="1"/>
  <c r="A336" i="1"/>
  <c r="K335" i="1"/>
  <c r="H335" i="1"/>
  <c r="D335" i="1"/>
  <c r="A335" i="1"/>
  <c r="K334" i="1"/>
  <c r="H334" i="1"/>
  <c r="D334" i="1"/>
  <c r="A334" i="1"/>
  <c r="K333" i="1"/>
  <c r="H333" i="1"/>
  <c r="D333" i="1"/>
  <c r="A333" i="1"/>
  <c r="K332" i="1"/>
  <c r="H332" i="1"/>
  <c r="D332" i="1"/>
  <c r="A332" i="1"/>
  <c r="K331" i="1"/>
  <c r="H331" i="1"/>
  <c r="D331" i="1"/>
  <c r="A331" i="1"/>
  <c r="K330" i="1"/>
  <c r="H330" i="1"/>
  <c r="D330" i="1"/>
  <c r="A330" i="1"/>
  <c r="K329" i="1"/>
  <c r="H329" i="1"/>
  <c r="D329" i="1"/>
  <c r="A329" i="1"/>
  <c r="K328" i="1"/>
  <c r="H328" i="1"/>
  <c r="D328" i="1"/>
  <c r="A328" i="1"/>
  <c r="K327" i="1"/>
  <c r="H327" i="1"/>
  <c r="D327" i="1"/>
  <c r="A327" i="1"/>
  <c r="K326" i="1"/>
  <c r="H326" i="1"/>
  <c r="D326" i="1"/>
  <c r="A326" i="1"/>
  <c r="K325" i="1"/>
  <c r="H325" i="1"/>
  <c r="D325" i="1"/>
  <c r="A325" i="1"/>
  <c r="K324" i="1"/>
  <c r="H324" i="1"/>
  <c r="D324" i="1"/>
  <c r="A324" i="1"/>
  <c r="K323" i="1"/>
  <c r="H323" i="1"/>
  <c r="D323" i="1"/>
  <c r="A323" i="1"/>
  <c r="K322" i="1"/>
  <c r="H322" i="1"/>
  <c r="D322" i="1"/>
  <c r="A322" i="1"/>
  <c r="K321" i="1"/>
  <c r="H321" i="1"/>
  <c r="D321" i="1"/>
  <c r="A321" i="1"/>
  <c r="K320" i="1"/>
  <c r="H320" i="1"/>
  <c r="D320" i="1"/>
  <c r="A320" i="1"/>
  <c r="K319" i="1"/>
  <c r="H319" i="1"/>
  <c r="D319" i="1"/>
  <c r="A319" i="1"/>
  <c r="K318" i="1"/>
  <c r="H318" i="1"/>
  <c r="D318" i="1"/>
  <c r="A318" i="1"/>
  <c r="K317" i="1"/>
  <c r="H317" i="1"/>
  <c r="D317" i="1"/>
  <c r="A317" i="1"/>
  <c r="K316" i="1"/>
  <c r="H316" i="1"/>
  <c r="D316" i="1"/>
  <c r="A316" i="1"/>
  <c r="K315" i="1"/>
  <c r="H315" i="1"/>
  <c r="D315" i="1"/>
  <c r="A315" i="1"/>
  <c r="K314" i="1"/>
  <c r="H314" i="1"/>
  <c r="D314" i="1"/>
  <c r="A314" i="1"/>
  <c r="K313" i="1"/>
  <c r="H313" i="1"/>
  <c r="D313" i="1"/>
  <c r="A313" i="1"/>
  <c r="K312" i="1"/>
  <c r="H312" i="1"/>
  <c r="D312" i="1"/>
  <c r="A312" i="1"/>
  <c r="K311" i="1"/>
  <c r="H311" i="1"/>
  <c r="D311" i="1"/>
  <c r="A311" i="1"/>
  <c r="K310" i="1"/>
  <c r="H310" i="1"/>
  <c r="D310" i="1"/>
  <c r="A310" i="1"/>
  <c r="K309" i="1"/>
  <c r="H309" i="1"/>
  <c r="D309" i="1"/>
  <c r="A309" i="1"/>
  <c r="K308" i="1"/>
  <c r="H308" i="1"/>
  <c r="D308" i="1"/>
  <c r="A308" i="1"/>
  <c r="K307" i="1"/>
  <c r="H307" i="1"/>
  <c r="D307" i="1"/>
  <c r="A307" i="1"/>
  <c r="K306" i="1"/>
  <c r="H306" i="1"/>
  <c r="D306" i="1"/>
  <c r="A306" i="1"/>
  <c r="K305" i="1"/>
  <c r="H305" i="1"/>
  <c r="D305" i="1"/>
  <c r="A305" i="1"/>
  <c r="K304" i="1"/>
  <c r="H304" i="1"/>
  <c r="D304" i="1"/>
  <c r="A304" i="1"/>
  <c r="K303" i="1"/>
  <c r="H303" i="1"/>
  <c r="D303" i="1"/>
  <c r="A303" i="1"/>
  <c r="K302" i="1"/>
  <c r="H302" i="1"/>
  <c r="D302" i="1"/>
  <c r="A302" i="1"/>
  <c r="K301" i="1"/>
  <c r="H301" i="1"/>
  <c r="D301" i="1"/>
  <c r="A301" i="1"/>
  <c r="K300" i="1"/>
  <c r="H300" i="1"/>
  <c r="D300" i="1"/>
  <c r="A300" i="1"/>
  <c r="K299" i="1"/>
  <c r="H299" i="1"/>
  <c r="D299" i="1"/>
  <c r="A299" i="1"/>
  <c r="K298" i="1"/>
  <c r="H298" i="1"/>
  <c r="D298" i="1"/>
  <c r="A298" i="1"/>
  <c r="K297" i="1"/>
  <c r="H297" i="1"/>
  <c r="D297" i="1"/>
  <c r="A297" i="1"/>
  <c r="K296" i="1"/>
  <c r="H296" i="1"/>
  <c r="D296" i="1"/>
  <c r="A296" i="1"/>
  <c r="K295" i="1"/>
  <c r="H295" i="1"/>
  <c r="D295" i="1"/>
  <c r="A295" i="1"/>
  <c r="K294" i="1"/>
  <c r="H294" i="1"/>
  <c r="D294" i="1"/>
  <c r="A294" i="1"/>
  <c r="K293" i="1"/>
  <c r="H293" i="1"/>
  <c r="D293" i="1"/>
  <c r="A293" i="1"/>
  <c r="K292" i="1"/>
  <c r="H292" i="1"/>
  <c r="D292" i="1"/>
  <c r="A292" i="1"/>
  <c r="K291" i="1"/>
  <c r="H291" i="1"/>
  <c r="D291" i="1"/>
  <c r="A291" i="1"/>
  <c r="K290" i="1"/>
  <c r="H290" i="1"/>
  <c r="D290" i="1"/>
  <c r="A290" i="1"/>
  <c r="K289" i="1"/>
  <c r="H289" i="1"/>
  <c r="D289" i="1"/>
  <c r="A289" i="1"/>
  <c r="K288" i="1"/>
  <c r="H288" i="1"/>
  <c r="D288" i="1"/>
  <c r="A288" i="1"/>
  <c r="K287" i="1"/>
  <c r="H287" i="1"/>
  <c r="D287" i="1"/>
  <c r="A287" i="1"/>
  <c r="K286" i="1"/>
  <c r="H286" i="1"/>
  <c r="D286" i="1"/>
  <c r="A286" i="1"/>
  <c r="K285" i="1"/>
  <c r="H285" i="1"/>
  <c r="D285" i="1"/>
  <c r="A285" i="1"/>
  <c r="K284" i="1"/>
  <c r="H284" i="1"/>
  <c r="D284" i="1"/>
  <c r="A284" i="1"/>
  <c r="K283" i="1"/>
  <c r="H283" i="1"/>
  <c r="D283" i="1"/>
  <c r="A283" i="1"/>
  <c r="K282" i="1"/>
  <c r="H282" i="1"/>
  <c r="D282" i="1"/>
  <c r="A282" i="1"/>
  <c r="K281" i="1"/>
  <c r="H281" i="1"/>
  <c r="D281" i="1"/>
  <c r="A281" i="1"/>
  <c r="K280" i="1"/>
  <c r="H280" i="1"/>
  <c r="D280" i="1"/>
  <c r="A280" i="1"/>
  <c r="K279" i="1"/>
  <c r="H279" i="1"/>
  <c r="D279" i="1"/>
  <c r="A279" i="1"/>
  <c r="K278" i="1"/>
  <c r="H278" i="1"/>
  <c r="D278" i="1"/>
  <c r="A278" i="1"/>
  <c r="K277" i="1"/>
  <c r="H277" i="1"/>
  <c r="D277" i="1"/>
  <c r="A277" i="1"/>
  <c r="K276" i="1"/>
  <c r="H276" i="1"/>
  <c r="D276" i="1"/>
  <c r="A276" i="1"/>
  <c r="K275" i="1"/>
  <c r="H275" i="1"/>
  <c r="D275" i="1"/>
  <c r="A275" i="1"/>
  <c r="K274" i="1"/>
  <c r="H274" i="1"/>
  <c r="D274" i="1"/>
  <c r="A274" i="1"/>
  <c r="K273" i="1"/>
  <c r="H273" i="1"/>
  <c r="D273" i="1"/>
  <c r="A273" i="1"/>
  <c r="K272" i="1"/>
  <c r="H272" i="1"/>
  <c r="D272" i="1"/>
  <c r="A272" i="1"/>
  <c r="K271" i="1"/>
  <c r="H271" i="1"/>
  <c r="D271" i="1"/>
  <c r="A271" i="1"/>
  <c r="K270" i="1"/>
  <c r="H270" i="1"/>
  <c r="D270" i="1"/>
  <c r="A270" i="1"/>
  <c r="K269" i="1"/>
  <c r="H269" i="1"/>
  <c r="D269" i="1"/>
  <c r="A269" i="1"/>
  <c r="K268" i="1"/>
  <c r="H268" i="1"/>
  <c r="D268" i="1"/>
  <c r="A268" i="1"/>
  <c r="K267" i="1"/>
  <c r="H267" i="1"/>
  <c r="D267" i="1"/>
  <c r="A267" i="1"/>
  <c r="K266" i="1"/>
  <c r="H266" i="1"/>
  <c r="D266" i="1"/>
  <c r="A266" i="1"/>
  <c r="K265" i="1"/>
  <c r="H265" i="1"/>
  <c r="D265" i="1"/>
  <c r="A265" i="1"/>
  <c r="K264" i="1"/>
  <c r="H264" i="1"/>
  <c r="D264" i="1"/>
  <c r="A264" i="1"/>
  <c r="K263" i="1"/>
  <c r="H263" i="1"/>
  <c r="D263" i="1"/>
  <c r="A263" i="1"/>
  <c r="K262" i="1"/>
  <c r="H262" i="1"/>
  <c r="D262" i="1"/>
  <c r="A262" i="1"/>
  <c r="K261" i="1"/>
  <c r="H261" i="1"/>
  <c r="D261" i="1"/>
  <c r="A261" i="1"/>
  <c r="K260" i="1"/>
  <c r="H260" i="1"/>
  <c r="D260" i="1"/>
  <c r="A260" i="1"/>
  <c r="K259" i="1"/>
  <c r="H259" i="1"/>
  <c r="D259" i="1"/>
  <c r="A259" i="1"/>
  <c r="K258" i="1"/>
  <c r="H258" i="1"/>
  <c r="D258" i="1"/>
  <c r="A258" i="1"/>
  <c r="K257" i="1"/>
  <c r="H257" i="1"/>
  <c r="D257" i="1"/>
  <c r="A257" i="1"/>
  <c r="K256" i="1"/>
  <c r="H256" i="1"/>
  <c r="D256" i="1"/>
  <c r="A256" i="1"/>
  <c r="K255" i="1"/>
  <c r="H255" i="1"/>
  <c r="D255" i="1"/>
  <c r="A255" i="1"/>
  <c r="K254" i="1"/>
  <c r="H254" i="1"/>
  <c r="D254" i="1"/>
  <c r="A254" i="1"/>
  <c r="K253" i="1"/>
  <c r="H253" i="1"/>
  <c r="D253" i="1"/>
  <c r="A253" i="1"/>
  <c r="K252" i="1"/>
  <c r="H252" i="1"/>
  <c r="D252" i="1"/>
  <c r="A252" i="1"/>
  <c r="K251" i="1"/>
  <c r="H251" i="1"/>
  <c r="D251" i="1"/>
  <c r="A251" i="1"/>
  <c r="K250" i="1"/>
  <c r="H250" i="1"/>
  <c r="D250" i="1"/>
  <c r="A250" i="1"/>
  <c r="K249" i="1"/>
  <c r="H249" i="1"/>
  <c r="D249" i="1"/>
  <c r="A249" i="1"/>
  <c r="K248" i="1"/>
  <c r="H248" i="1"/>
  <c r="D248" i="1"/>
  <c r="A248" i="1"/>
  <c r="K247" i="1"/>
  <c r="H247" i="1"/>
  <c r="D247" i="1"/>
  <c r="A247" i="1"/>
  <c r="K246" i="1"/>
  <c r="H246" i="1"/>
  <c r="D246" i="1"/>
  <c r="A246" i="1"/>
  <c r="K245" i="1"/>
  <c r="H245" i="1"/>
  <c r="D245" i="1"/>
  <c r="A245" i="1"/>
  <c r="K244" i="1"/>
  <c r="H244" i="1"/>
  <c r="D244" i="1"/>
  <c r="A244" i="1"/>
  <c r="K243" i="1"/>
  <c r="H243" i="1"/>
  <c r="D243" i="1"/>
  <c r="A243" i="1"/>
  <c r="K242" i="1"/>
  <c r="H242" i="1"/>
  <c r="D242" i="1"/>
  <c r="A242" i="1"/>
  <c r="K241" i="1"/>
  <c r="H241" i="1"/>
  <c r="D241" i="1"/>
  <c r="A241" i="1"/>
  <c r="K240" i="1"/>
  <c r="H240" i="1"/>
  <c r="D240" i="1"/>
  <c r="A240" i="1"/>
  <c r="K239" i="1"/>
  <c r="H239" i="1"/>
  <c r="D239" i="1"/>
  <c r="A239" i="1"/>
  <c r="K238" i="1"/>
  <c r="H238" i="1"/>
  <c r="D238" i="1"/>
  <c r="A238" i="1"/>
  <c r="K237" i="1"/>
  <c r="H237" i="1"/>
  <c r="D237" i="1"/>
  <c r="A237" i="1"/>
  <c r="K236" i="1"/>
  <c r="H236" i="1"/>
  <c r="D236" i="1"/>
  <c r="A236" i="1"/>
  <c r="K235" i="1"/>
  <c r="H235" i="1"/>
  <c r="D235" i="1"/>
  <c r="A235" i="1"/>
  <c r="K234" i="1"/>
  <c r="H234" i="1"/>
  <c r="D234" i="1"/>
  <c r="A234" i="1"/>
  <c r="K233" i="1"/>
  <c r="H233" i="1"/>
  <c r="D233" i="1"/>
  <c r="A233" i="1"/>
  <c r="K232" i="1"/>
  <c r="H232" i="1"/>
  <c r="D232" i="1"/>
  <c r="A232" i="1"/>
  <c r="K231" i="1"/>
  <c r="H231" i="1"/>
  <c r="D231" i="1"/>
  <c r="A231" i="1"/>
  <c r="K230" i="1"/>
  <c r="H230" i="1"/>
  <c r="D230" i="1"/>
  <c r="A230" i="1"/>
  <c r="K229" i="1"/>
  <c r="H229" i="1"/>
  <c r="D229" i="1"/>
  <c r="A229" i="1"/>
  <c r="K228" i="1"/>
  <c r="H228" i="1"/>
  <c r="D228" i="1"/>
  <c r="A228" i="1"/>
  <c r="K227" i="1"/>
  <c r="H227" i="1"/>
  <c r="D227" i="1"/>
  <c r="A227" i="1"/>
  <c r="K226" i="1"/>
  <c r="H226" i="1"/>
  <c r="D226" i="1"/>
  <c r="A226" i="1"/>
  <c r="K225" i="1"/>
  <c r="H225" i="1"/>
  <c r="D225" i="1"/>
  <c r="A225" i="1"/>
  <c r="K224" i="1"/>
  <c r="H224" i="1"/>
  <c r="D224" i="1"/>
  <c r="A224" i="1"/>
  <c r="K223" i="1"/>
  <c r="H223" i="1"/>
  <c r="D223" i="1"/>
  <c r="A223" i="1"/>
  <c r="K222" i="1"/>
  <c r="H222" i="1"/>
  <c r="D222" i="1"/>
  <c r="A222" i="1"/>
  <c r="K221" i="1"/>
  <c r="D221" i="1"/>
  <c r="A221" i="1"/>
  <c r="K220" i="1"/>
  <c r="H220" i="1"/>
  <c r="D220" i="1"/>
  <c r="A220" i="1"/>
  <c r="K219" i="1"/>
  <c r="D219" i="1"/>
  <c r="A219" i="1"/>
  <c r="K218" i="1"/>
  <c r="H218" i="1"/>
  <c r="D218" i="1"/>
  <c r="A218" i="1"/>
  <c r="K217" i="1"/>
  <c r="D217" i="1"/>
  <c r="A217" i="1"/>
  <c r="K216" i="1"/>
  <c r="H216" i="1"/>
  <c r="D216" i="1"/>
  <c r="A216" i="1"/>
  <c r="K215" i="1"/>
  <c r="D215" i="1"/>
  <c r="A215" i="1"/>
  <c r="K214" i="1"/>
  <c r="H214" i="1"/>
  <c r="D214" i="1"/>
  <c r="A214" i="1"/>
  <c r="K213" i="1"/>
  <c r="D213" i="1"/>
  <c r="A213" i="1"/>
  <c r="K212" i="1"/>
  <c r="H212" i="1"/>
  <c r="D212" i="1"/>
  <c r="A212" i="1"/>
  <c r="K211" i="1"/>
  <c r="D211" i="1"/>
  <c r="A211" i="1"/>
  <c r="K210" i="1"/>
  <c r="H210" i="1"/>
  <c r="D210" i="1"/>
  <c r="A210" i="1"/>
  <c r="K209" i="1"/>
  <c r="D209" i="1"/>
  <c r="A209" i="1"/>
  <c r="K208" i="1"/>
  <c r="H208" i="1"/>
  <c r="D208" i="1"/>
  <c r="A208" i="1"/>
  <c r="K207" i="1"/>
  <c r="D207" i="1"/>
  <c r="A207" i="1"/>
  <c r="K206" i="1"/>
  <c r="H206" i="1"/>
  <c r="D206" i="1"/>
  <c r="A206" i="1"/>
  <c r="K205" i="1"/>
  <c r="D205" i="1"/>
  <c r="A205" i="1"/>
  <c r="K204" i="1"/>
  <c r="H204" i="1"/>
  <c r="D204" i="1"/>
  <c r="A204" i="1"/>
  <c r="K203" i="1"/>
  <c r="D203" i="1"/>
  <c r="A203" i="1"/>
  <c r="K202" i="1"/>
  <c r="H202" i="1"/>
  <c r="D202" i="1"/>
  <c r="A202" i="1"/>
  <c r="K201" i="1"/>
  <c r="D201" i="1"/>
  <c r="A201" i="1"/>
  <c r="K200" i="1"/>
  <c r="H200" i="1"/>
  <c r="D200" i="1"/>
  <c r="A200" i="1"/>
  <c r="K199" i="1"/>
  <c r="D199" i="1"/>
  <c r="A199" i="1"/>
  <c r="K198" i="1"/>
  <c r="H198" i="1"/>
  <c r="D198" i="1"/>
  <c r="A198" i="1"/>
  <c r="K197" i="1"/>
  <c r="D197" i="1"/>
  <c r="A197" i="1"/>
  <c r="K196" i="1"/>
  <c r="H196" i="1"/>
  <c r="D196" i="1"/>
  <c r="A196" i="1"/>
  <c r="K195" i="1"/>
  <c r="D195" i="1"/>
  <c r="A195" i="1"/>
  <c r="K194" i="1"/>
  <c r="H194" i="1"/>
  <c r="D194" i="1"/>
  <c r="A194" i="1"/>
  <c r="K193" i="1"/>
  <c r="D193" i="1"/>
  <c r="A193" i="1"/>
  <c r="K192" i="1"/>
  <c r="H192" i="1"/>
  <c r="D192" i="1"/>
  <c r="A192" i="1"/>
  <c r="K191" i="1"/>
  <c r="D191" i="1"/>
  <c r="A191" i="1"/>
  <c r="K190" i="1"/>
  <c r="H190" i="1"/>
  <c r="D190" i="1"/>
  <c r="A190" i="1"/>
  <c r="K189" i="1"/>
  <c r="D189" i="1"/>
  <c r="A189" i="1"/>
  <c r="K188" i="1"/>
  <c r="H188" i="1"/>
  <c r="D188" i="1"/>
  <c r="A188" i="1"/>
  <c r="K187" i="1"/>
  <c r="D187" i="1"/>
  <c r="A187" i="1"/>
  <c r="K186" i="1"/>
  <c r="H186" i="1"/>
  <c r="D186" i="1"/>
  <c r="A186" i="1"/>
  <c r="K185" i="1"/>
  <c r="D185" i="1"/>
  <c r="A185" i="1"/>
  <c r="K184" i="1"/>
  <c r="H184" i="1"/>
  <c r="D184" i="1"/>
  <c r="A184" i="1"/>
  <c r="K183" i="1"/>
  <c r="D183" i="1"/>
  <c r="A183" i="1"/>
  <c r="K182" i="1"/>
  <c r="H182" i="1"/>
  <c r="D182" i="1"/>
  <c r="A182" i="1"/>
  <c r="K181" i="1"/>
  <c r="D181" i="1"/>
  <c r="A181" i="1"/>
  <c r="K180" i="1"/>
  <c r="H180" i="1"/>
  <c r="D180" i="1"/>
  <c r="A180" i="1"/>
  <c r="K179" i="1"/>
  <c r="D179" i="1"/>
  <c r="A179" i="1"/>
  <c r="K178" i="1"/>
  <c r="H178" i="1"/>
  <c r="D178" i="1"/>
  <c r="A178" i="1"/>
  <c r="K177" i="1"/>
  <c r="D177" i="1"/>
  <c r="A177" i="1"/>
  <c r="K176" i="1"/>
  <c r="H176" i="1"/>
  <c r="D176" i="1"/>
  <c r="A176" i="1"/>
  <c r="K175" i="1"/>
  <c r="D175" i="1"/>
  <c r="A175" i="1"/>
  <c r="K174" i="1"/>
  <c r="H174" i="1"/>
  <c r="D174" i="1"/>
  <c r="A174" i="1"/>
  <c r="K173" i="1"/>
  <c r="D173" i="1"/>
  <c r="A173" i="1"/>
  <c r="K172" i="1"/>
  <c r="H172" i="1"/>
  <c r="D172" i="1"/>
  <c r="A172" i="1"/>
  <c r="K171" i="1"/>
  <c r="D171" i="1"/>
  <c r="A171" i="1"/>
  <c r="K170" i="1"/>
  <c r="H170" i="1"/>
  <c r="D170" i="1"/>
  <c r="A170" i="1"/>
  <c r="K169" i="1"/>
  <c r="D169" i="1"/>
  <c r="A169" i="1"/>
  <c r="K168" i="1"/>
  <c r="H168" i="1"/>
  <c r="D168" i="1"/>
  <c r="A168" i="1"/>
  <c r="K167" i="1"/>
  <c r="D167" i="1"/>
  <c r="A167" i="1"/>
  <c r="K166" i="1"/>
  <c r="H166" i="1"/>
  <c r="D166" i="1"/>
  <c r="A166" i="1"/>
  <c r="K165" i="1"/>
  <c r="D165" i="1"/>
  <c r="A165" i="1"/>
  <c r="K164" i="1"/>
  <c r="H164" i="1"/>
  <c r="D164" i="1"/>
  <c r="A164" i="1"/>
  <c r="K163" i="1"/>
  <c r="D163" i="1"/>
  <c r="A163" i="1"/>
  <c r="K162" i="1"/>
  <c r="H162" i="1"/>
  <c r="D162" i="1"/>
  <c r="A162" i="1"/>
  <c r="K161" i="1"/>
  <c r="D161" i="1"/>
  <c r="A161" i="1"/>
  <c r="K160" i="1"/>
  <c r="H160" i="1"/>
  <c r="D160" i="1"/>
  <c r="A160" i="1"/>
  <c r="K159" i="1"/>
  <c r="D159" i="1"/>
  <c r="A159" i="1"/>
  <c r="K158" i="1"/>
  <c r="H158" i="1"/>
  <c r="D158" i="1"/>
  <c r="A158" i="1"/>
  <c r="K157" i="1"/>
  <c r="D157" i="1"/>
  <c r="A157" i="1"/>
  <c r="K156" i="1"/>
  <c r="H156" i="1"/>
  <c r="D156" i="1"/>
  <c r="A156" i="1"/>
  <c r="K155" i="1"/>
  <c r="D155" i="1"/>
  <c r="A155" i="1"/>
  <c r="K154" i="1"/>
  <c r="H154" i="1"/>
  <c r="D154" i="1"/>
  <c r="A154" i="1"/>
  <c r="K153" i="1"/>
  <c r="D153" i="1"/>
  <c r="A153" i="1"/>
  <c r="K152" i="1"/>
  <c r="H152" i="1"/>
  <c r="D152" i="1"/>
  <c r="A152" i="1"/>
  <c r="U151" i="1"/>
  <c r="K151" i="1"/>
  <c r="D151" i="1"/>
  <c r="A151" i="1"/>
  <c r="K150" i="1"/>
  <c r="D150" i="1"/>
  <c r="A150" i="1"/>
  <c r="U149" i="1"/>
  <c r="K149" i="1"/>
  <c r="H149" i="1"/>
  <c r="D149" i="1"/>
  <c r="A149" i="1"/>
  <c r="K148" i="1"/>
  <c r="D148" i="1"/>
  <c r="A148" i="1"/>
  <c r="K147" i="1"/>
  <c r="H147" i="1"/>
  <c r="D147" i="1"/>
  <c r="A147" i="1"/>
  <c r="K146" i="1"/>
  <c r="D146" i="1"/>
  <c r="A146" i="1"/>
  <c r="K145" i="1"/>
  <c r="H145" i="1"/>
  <c r="D145" i="1"/>
  <c r="A145" i="1"/>
  <c r="K144" i="1"/>
  <c r="D144" i="1"/>
  <c r="A144" i="1"/>
  <c r="K143" i="1"/>
  <c r="H143" i="1"/>
  <c r="D143" i="1"/>
  <c r="A143" i="1"/>
  <c r="K142" i="1"/>
  <c r="D142" i="1"/>
  <c r="A142" i="1"/>
  <c r="K141" i="1"/>
  <c r="H141" i="1"/>
  <c r="D141" i="1"/>
  <c r="A141" i="1"/>
  <c r="K140" i="1"/>
  <c r="D140" i="1"/>
  <c r="A140" i="1"/>
  <c r="K139" i="1"/>
  <c r="H139" i="1"/>
  <c r="D139" i="1"/>
  <c r="A139" i="1"/>
  <c r="K138" i="1"/>
  <c r="D138" i="1"/>
  <c r="A138" i="1"/>
  <c r="K137" i="1"/>
  <c r="H137" i="1"/>
  <c r="D137" i="1"/>
  <c r="A137" i="1"/>
  <c r="K136" i="1"/>
  <c r="D136" i="1"/>
  <c r="A136" i="1"/>
  <c r="K135" i="1"/>
  <c r="H135" i="1"/>
  <c r="D135" i="1"/>
  <c r="A135" i="1"/>
  <c r="K134" i="1"/>
  <c r="D134" i="1"/>
  <c r="A134" i="1"/>
  <c r="K133" i="1"/>
  <c r="H133" i="1"/>
  <c r="D133" i="1"/>
  <c r="A133" i="1"/>
  <c r="K132" i="1"/>
  <c r="D132" i="1"/>
  <c r="A132" i="1"/>
  <c r="K131" i="1"/>
  <c r="H131" i="1"/>
  <c r="D131" i="1"/>
  <c r="A131" i="1"/>
  <c r="K130" i="1"/>
  <c r="D130" i="1"/>
  <c r="A130" i="1"/>
  <c r="K129" i="1"/>
  <c r="H129" i="1"/>
  <c r="D129" i="1"/>
  <c r="A129" i="1"/>
  <c r="K128" i="1"/>
  <c r="D128" i="1"/>
  <c r="A128" i="1"/>
  <c r="K127" i="1"/>
  <c r="H127" i="1"/>
  <c r="D127" i="1"/>
  <c r="A127" i="1"/>
  <c r="K126" i="1"/>
  <c r="D126" i="1"/>
  <c r="A126" i="1"/>
  <c r="K125" i="1"/>
  <c r="H125" i="1"/>
  <c r="D125" i="1"/>
  <c r="A125" i="1"/>
  <c r="K124" i="1"/>
  <c r="D124" i="1"/>
  <c r="A124" i="1"/>
  <c r="K123" i="1"/>
  <c r="D123" i="1"/>
  <c r="A123" i="1"/>
  <c r="K122" i="1"/>
  <c r="D122" i="1"/>
  <c r="A122" i="1"/>
  <c r="K121" i="1"/>
  <c r="H121" i="1"/>
  <c r="D121" i="1"/>
  <c r="A121" i="1"/>
  <c r="K120" i="1"/>
  <c r="D120" i="1"/>
  <c r="A120" i="1"/>
  <c r="K119" i="1"/>
  <c r="H119" i="1"/>
  <c r="D119" i="1"/>
  <c r="A119" i="1"/>
  <c r="K118" i="1"/>
  <c r="D118" i="1"/>
  <c r="A118" i="1"/>
  <c r="K117" i="1"/>
  <c r="H117" i="1"/>
  <c r="D117" i="1"/>
  <c r="A117" i="1"/>
  <c r="K116" i="1"/>
  <c r="D116" i="1"/>
  <c r="A116" i="1"/>
  <c r="K115" i="1"/>
  <c r="H115" i="1"/>
  <c r="D115" i="1"/>
  <c r="A115" i="1"/>
  <c r="K114" i="1"/>
  <c r="D114" i="1"/>
  <c r="A114" i="1"/>
  <c r="K113" i="1"/>
  <c r="H113" i="1"/>
  <c r="D113" i="1"/>
  <c r="A113" i="1"/>
  <c r="K112" i="1"/>
  <c r="D112" i="1"/>
  <c r="A112" i="1"/>
  <c r="K111" i="1"/>
  <c r="H111" i="1"/>
  <c r="D111" i="1"/>
  <c r="A111" i="1"/>
  <c r="K110" i="1"/>
  <c r="D110" i="1"/>
  <c r="A110" i="1"/>
  <c r="K109" i="1"/>
  <c r="H109" i="1"/>
  <c r="D109" i="1"/>
  <c r="A109" i="1"/>
  <c r="K108" i="1"/>
  <c r="D108" i="1"/>
  <c r="A108" i="1"/>
  <c r="K107" i="1"/>
  <c r="D107" i="1"/>
  <c r="A107" i="1"/>
  <c r="K106" i="1"/>
  <c r="D106" i="1"/>
  <c r="A106" i="1"/>
  <c r="K105" i="1"/>
  <c r="H105" i="1"/>
  <c r="D105" i="1"/>
  <c r="A105" i="1"/>
  <c r="K104" i="1"/>
  <c r="D104" i="1"/>
  <c r="A104" i="1"/>
  <c r="K103" i="1"/>
  <c r="H103" i="1"/>
  <c r="D103" i="1"/>
  <c r="A103" i="1"/>
  <c r="K102" i="1"/>
  <c r="D102" i="1"/>
  <c r="A102" i="1"/>
  <c r="K101" i="1"/>
  <c r="H101" i="1"/>
  <c r="D101" i="1"/>
  <c r="A101" i="1"/>
  <c r="K100" i="1"/>
  <c r="D100" i="1"/>
  <c r="A100" i="1"/>
  <c r="K99" i="1"/>
  <c r="H99" i="1"/>
  <c r="D99" i="1"/>
  <c r="A99" i="1"/>
  <c r="K98" i="1"/>
  <c r="D98" i="1"/>
  <c r="A98" i="1"/>
  <c r="K97" i="1"/>
  <c r="H97" i="1"/>
  <c r="D97" i="1"/>
  <c r="A97" i="1"/>
  <c r="K96" i="1"/>
  <c r="D96" i="1"/>
  <c r="A96" i="1"/>
  <c r="K95" i="1"/>
  <c r="H95" i="1"/>
  <c r="D95" i="1"/>
  <c r="A95" i="1"/>
  <c r="K94" i="1"/>
  <c r="D94" i="1"/>
  <c r="A94" i="1"/>
  <c r="K93" i="1"/>
  <c r="H93" i="1"/>
  <c r="D93" i="1"/>
  <c r="A93" i="1"/>
  <c r="K92" i="1"/>
  <c r="D92" i="1"/>
  <c r="A92" i="1"/>
  <c r="K91" i="1"/>
  <c r="H91" i="1"/>
  <c r="D91" i="1"/>
  <c r="A91" i="1"/>
  <c r="K90" i="1"/>
  <c r="D90" i="1"/>
  <c r="A90" i="1"/>
  <c r="K89" i="1"/>
  <c r="H89" i="1"/>
  <c r="D89" i="1"/>
  <c r="A89" i="1"/>
  <c r="K88" i="1"/>
  <c r="D88" i="1"/>
  <c r="A88" i="1"/>
  <c r="K87" i="1"/>
  <c r="H87" i="1"/>
  <c r="D87" i="1"/>
  <c r="A87" i="1"/>
  <c r="K86" i="1"/>
  <c r="D86" i="1"/>
  <c r="A86" i="1"/>
  <c r="K85" i="1"/>
  <c r="H85" i="1"/>
  <c r="D85" i="1"/>
  <c r="A85" i="1"/>
  <c r="K84" i="1"/>
  <c r="D84" i="1"/>
  <c r="A84" i="1"/>
  <c r="K83" i="1"/>
  <c r="H83" i="1"/>
  <c r="D83" i="1"/>
  <c r="A83" i="1"/>
  <c r="K82" i="1"/>
  <c r="D82" i="1"/>
  <c r="A82" i="1"/>
  <c r="K81" i="1"/>
  <c r="H81" i="1"/>
  <c r="D81" i="1"/>
  <c r="A81" i="1"/>
  <c r="K80" i="1"/>
  <c r="D80" i="1"/>
  <c r="A80" i="1"/>
  <c r="K79" i="1"/>
  <c r="H79" i="1"/>
  <c r="D79" i="1"/>
  <c r="A79" i="1"/>
  <c r="K78" i="1"/>
  <c r="D78" i="1"/>
  <c r="A78" i="1"/>
  <c r="K77" i="1"/>
  <c r="H77" i="1"/>
  <c r="D77" i="1"/>
  <c r="A77" i="1"/>
  <c r="K76" i="1"/>
  <c r="D76" i="1"/>
  <c r="A76" i="1"/>
  <c r="K75" i="1"/>
  <c r="D75" i="1"/>
  <c r="A75" i="1"/>
  <c r="K74" i="1"/>
  <c r="D74" i="1"/>
  <c r="A74" i="1"/>
  <c r="K73" i="1"/>
  <c r="H73" i="1"/>
  <c r="D73" i="1"/>
  <c r="A73" i="1"/>
  <c r="K72" i="1"/>
  <c r="D72" i="1"/>
  <c r="A72" i="1"/>
  <c r="K71" i="1"/>
  <c r="H71" i="1"/>
  <c r="D71" i="1"/>
  <c r="A71" i="1"/>
  <c r="K70" i="1"/>
  <c r="D70" i="1"/>
  <c r="A70" i="1"/>
  <c r="K69" i="1"/>
  <c r="H69" i="1"/>
  <c r="D69" i="1"/>
  <c r="A69" i="1"/>
  <c r="K68" i="1"/>
  <c r="D68" i="1"/>
  <c r="A68" i="1"/>
  <c r="K67" i="1"/>
  <c r="H67" i="1"/>
  <c r="D67" i="1"/>
  <c r="A67" i="1"/>
  <c r="K66" i="1"/>
  <c r="D66" i="1"/>
  <c r="A66" i="1"/>
  <c r="K65" i="1"/>
  <c r="H65" i="1"/>
  <c r="D65" i="1"/>
  <c r="A65" i="1"/>
  <c r="K64" i="1"/>
  <c r="D64" i="1"/>
  <c r="A64" i="1"/>
  <c r="K63" i="1"/>
  <c r="H63" i="1"/>
  <c r="D63" i="1"/>
  <c r="A63" i="1"/>
  <c r="K62" i="1"/>
  <c r="D62" i="1"/>
  <c r="A62" i="1"/>
  <c r="K61" i="1"/>
  <c r="H61" i="1"/>
  <c r="D61" i="1"/>
  <c r="A61" i="1"/>
  <c r="K60" i="1"/>
  <c r="D60" i="1"/>
  <c r="A60" i="1"/>
  <c r="K59" i="1"/>
  <c r="H59" i="1"/>
  <c r="D59" i="1"/>
  <c r="A59" i="1"/>
  <c r="K58" i="1"/>
  <c r="D58" i="1"/>
  <c r="A58" i="1"/>
  <c r="K57" i="1"/>
  <c r="H57" i="1"/>
  <c r="D57" i="1"/>
  <c r="A57" i="1"/>
  <c r="K56" i="1"/>
  <c r="D56" i="1"/>
  <c r="A56" i="1"/>
  <c r="K55" i="1"/>
  <c r="H55" i="1"/>
  <c r="D55" i="1"/>
  <c r="A55" i="1"/>
  <c r="K54" i="1"/>
  <c r="D54" i="1"/>
  <c r="A54" i="1"/>
  <c r="K53" i="1"/>
  <c r="H53" i="1"/>
  <c r="D53" i="1"/>
  <c r="A53" i="1"/>
  <c r="K52" i="1"/>
  <c r="D52" i="1"/>
  <c r="A52" i="1"/>
  <c r="K51" i="1"/>
  <c r="H51" i="1"/>
  <c r="D51" i="1"/>
  <c r="A51" i="1"/>
  <c r="K50" i="1"/>
  <c r="D50" i="1"/>
  <c r="A50" i="1"/>
  <c r="K49" i="1"/>
  <c r="H49" i="1"/>
  <c r="D49" i="1"/>
  <c r="A49" i="1"/>
  <c r="K48" i="1"/>
  <c r="D48" i="1"/>
  <c r="A48" i="1"/>
  <c r="K47" i="1"/>
  <c r="H47" i="1"/>
  <c r="D47" i="1"/>
  <c r="A47" i="1"/>
  <c r="K46" i="1"/>
  <c r="D46" i="1"/>
  <c r="A46" i="1"/>
  <c r="K45" i="1"/>
  <c r="H45" i="1"/>
  <c r="D45" i="1"/>
  <c r="A45" i="1"/>
  <c r="K44" i="1"/>
  <c r="D44" i="1"/>
  <c r="A44" i="1"/>
  <c r="K43" i="1"/>
  <c r="H43" i="1"/>
  <c r="D43" i="1"/>
  <c r="A43" i="1"/>
  <c r="K42" i="1"/>
  <c r="D42" i="1"/>
  <c r="A42" i="1"/>
  <c r="K41" i="1"/>
  <c r="H41" i="1"/>
  <c r="D41" i="1"/>
  <c r="A41" i="1"/>
  <c r="K40" i="1"/>
  <c r="D40" i="1"/>
  <c r="A40" i="1"/>
  <c r="K39" i="1"/>
  <c r="H39" i="1"/>
  <c r="D39" i="1"/>
  <c r="A39" i="1"/>
  <c r="K38" i="1"/>
  <c r="D38" i="1"/>
  <c r="A38" i="1"/>
  <c r="K37" i="1"/>
  <c r="H37" i="1"/>
  <c r="D37" i="1"/>
  <c r="A37" i="1"/>
  <c r="K36" i="1"/>
  <c r="D36" i="1"/>
  <c r="A36" i="1"/>
  <c r="K35" i="1"/>
  <c r="H35" i="1"/>
  <c r="D35" i="1"/>
  <c r="A35" i="1"/>
  <c r="K34" i="1"/>
  <c r="D34" i="1"/>
  <c r="A34" i="1"/>
  <c r="K33" i="1"/>
  <c r="H33" i="1"/>
  <c r="D33" i="1"/>
  <c r="A33" i="1"/>
  <c r="K32" i="1"/>
  <c r="D32" i="1"/>
  <c r="A32" i="1"/>
  <c r="K31" i="1"/>
  <c r="D31" i="1"/>
  <c r="A31" i="1"/>
  <c r="K30" i="1"/>
  <c r="H30" i="1"/>
  <c r="D30" i="1"/>
  <c r="A30" i="1"/>
  <c r="K29" i="1"/>
  <c r="D29" i="1"/>
  <c r="A29" i="1"/>
  <c r="K28" i="1"/>
  <c r="H28" i="1"/>
  <c r="D28" i="1"/>
  <c r="A28" i="1"/>
  <c r="K27" i="1"/>
  <c r="D27" i="1"/>
  <c r="A27" i="1"/>
  <c r="K26" i="1"/>
  <c r="H26" i="1"/>
  <c r="D26" i="1"/>
  <c r="A26" i="1"/>
  <c r="K25" i="1"/>
  <c r="D25" i="1"/>
  <c r="A25" i="1"/>
  <c r="K24" i="1"/>
  <c r="H24" i="1"/>
  <c r="D24" i="1"/>
  <c r="A24" i="1"/>
  <c r="K23" i="1"/>
  <c r="D23" i="1"/>
  <c r="A23" i="1"/>
  <c r="K22" i="1"/>
  <c r="H22" i="1"/>
  <c r="D22" i="1"/>
  <c r="A22" i="1"/>
  <c r="K21" i="1"/>
  <c r="D21" i="1"/>
  <c r="A21" i="1"/>
  <c r="K20" i="1"/>
  <c r="H20" i="1"/>
  <c r="D20" i="1"/>
  <c r="A20" i="1"/>
  <c r="K19" i="1"/>
  <c r="D19" i="1"/>
  <c r="A19" i="1"/>
  <c r="K18" i="1"/>
  <c r="H18" i="1"/>
  <c r="D18" i="1"/>
  <c r="A18" i="1"/>
  <c r="K17" i="1"/>
  <c r="D17" i="1"/>
  <c r="A17" i="1"/>
  <c r="K16" i="1"/>
  <c r="H16" i="1"/>
  <c r="D16" i="1"/>
  <c r="A16" i="1"/>
  <c r="K15" i="1"/>
  <c r="H15" i="1"/>
  <c r="D15" i="1"/>
  <c r="A15" i="1"/>
  <c r="K14" i="1"/>
  <c r="H14" i="1"/>
  <c r="D14" i="1"/>
  <c r="A14" i="1"/>
  <c r="K13" i="1"/>
  <c r="H13" i="1"/>
  <c r="D13" i="1"/>
  <c r="A13" i="1"/>
  <c r="K12" i="1"/>
  <c r="H12" i="1"/>
  <c r="D1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A12" i="1"/>
  <c r="H17" i="1" l="1"/>
  <c r="H19" i="1"/>
  <c r="H21" i="1"/>
  <c r="H23" i="1"/>
  <c r="H25" i="1"/>
  <c r="H27" i="1"/>
  <c r="H29" i="1"/>
  <c r="H31" i="1"/>
  <c r="H32" i="1"/>
  <c r="H34" i="1"/>
  <c r="H36" i="1"/>
  <c r="H38" i="1"/>
  <c r="H40" i="1"/>
  <c r="H42" i="1"/>
  <c r="H44" i="1"/>
  <c r="H46" i="1"/>
  <c r="H48" i="1"/>
  <c r="H50" i="1"/>
  <c r="H52" i="1"/>
  <c r="H54" i="1"/>
  <c r="H56" i="1"/>
  <c r="H58" i="1"/>
  <c r="H60" i="1"/>
  <c r="H62" i="1"/>
  <c r="H64" i="1"/>
  <c r="H66" i="1"/>
  <c r="H68" i="1"/>
  <c r="H70" i="1"/>
  <c r="H72" i="1"/>
  <c r="H74" i="1"/>
  <c r="H76" i="1"/>
  <c r="H78" i="1"/>
  <c r="H80" i="1"/>
  <c r="H82" i="1"/>
  <c r="H84" i="1"/>
  <c r="H86" i="1"/>
  <c r="H88" i="1"/>
  <c r="H90" i="1"/>
  <c r="H92" i="1"/>
  <c r="H94" i="1"/>
  <c r="H96" i="1"/>
  <c r="H98" i="1"/>
  <c r="H100" i="1"/>
  <c r="H102" i="1"/>
  <c r="H104" i="1"/>
  <c r="H106" i="1"/>
  <c r="H108" i="1"/>
  <c r="H110" i="1"/>
  <c r="H112" i="1"/>
  <c r="H114" i="1"/>
  <c r="H116" i="1"/>
  <c r="H118" i="1"/>
  <c r="H120" i="1"/>
  <c r="H122" i="1"/>
  <c r="H124" i="1"/>
  <c r="H126" i="1"/>
  <c r="H128" i="1"/>
  <c r="H130" i="1"/>
  <c r="H132" i="1"/>
  <c r="H134" i="1"/>
  <c r="H136" i="1"/>
  <c r="H138" i="1"/>
  <c r="H140" i="1"/>
  <c r="H142" i="1"/>
  <c r="H144" i="1"/>
  <c r="H146" i="1"/>
  <c r="H148" i="1"/>
  <c r="H75" i="1"/>
  <c r="H107" i="1"/>
  <c r="H123" i="1"/>
  <c r="H153" i="1"/>
  <c r="H155" i="1"/>
  <c r="H157" i="1"/>
  <c r="H159" i="1"/>
  <c r="H161" i="1"/>
  <c r="H163" i="1"/>
  <c r="H165" i="1"/>
  <c r="H167" i="1"/>
  <c r="H169" i="1"/>
  <c r="H171" i="1"/>
  <c r="H173" i="1"/>
  <c r="H175" i="1"/>
  <c r="H177" i="1"/>
  <c r="H179" i="1"/>
  <c r="H181" i="1"/>
  <c r="H183" i="1"/>
  <c r="H185" i="1"/>
  <c r="H187" i="1"/>
  <c r="H189" i="1"/>
  <c r="H191" i="1"/>
  <c r="H193" i="1"/>
  <c r="H195" i="1"/>
  <c r="H197" i="1"/>
  <c r="H199" i="1"/>
  <c r="H201" i="1"/>
  <c r="H203" i="1"/>
  <c r="H205" i="1"/>
  <c r="H207" i="1"/>
  <c r="H209" i="1"/>
  <c r="H211" i="1"/>
  <c r="H213" i="1"/>
  <c r="H215" i="1"/>
  <c r="H217" i="1"/>
  <c r="H219" i="1"/>
  <c r="H221" i="1"/>
  <c r="H643" i="1"/>
  <c r="H645" i="1"/>
  <c r="H647" i="1"/>
  <c r="H649" i="1"/>
  <c r="H651" i="1"/>
  <c r="H653" i="1"/>
  <c r="H655" i="1"/>
  <c r="H657" i="1"/>
  <c r="H659" i="1"/>
  <c r="H661" i="1"/>
  <c r="H663" i="1"/>
  <c r="H665" i="1"/>
  <c r="H667" i="1"/>
  <c r="H150" i="1"/>
  <c r="H151" i="1"/>
  <c r="B150" i="1"/>
  <c r="B151" i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H642" i="1"/>
  <c r="H644" i="1"/>
  <c r="H646" i="1"/>
  <c r="H648" i="1"/>
  <c r="H650" i="1"/>
  <c r="H652" i="1"/>
  <c r="H654" i="1"/>
  <c r="H656" i="1"/>
  <c r="H658" i="1"/>
  <c r="H660" i="1"/>
  <c r="H662" i="1"/>
  <c r="H664" i="1"/>
  <c r="H666" i="1"/>
  <c r="H668" i="1"/>
  <c r="H670" i="1"/>
  <c r="H672" i="1"/>
  <c r="H674" i="1"/>
  <c r="H676" i="1"/>
  <c r="H678" i="1"/>
  <c r="H680" i="1"/>
  <c r="H682" i="1"/>
  <c r="H684" i="1"/>
  <c r="H686" i="1"/>
  <c r="H688" i="1"/>
  <c r="H690" i="1"/>
  <c r="H692" i="1"/>
  <c r="H694" i="1"/>
  <c r="H696" i="1"/>
  <c r="H698" i="1"/>
  <c r="H700" i="1"/>
  <c r="H702" i="1"/>
  <c r="H704" i="1"/>
  <c r="H706" i="1"/>
  <c r="H708" i="1"/>
  <c r="H710" i="1"/>
  <c r="H712" i="1"/>
  <c r="H1401" i="1"/>
  <c r="H1403" i="1"/>
  <c r="H1405" i="1"/>
  <c r="H1407" i="1"/>
  <c r="H1274" i="1"/>
  <c r="H1276" i="1"/>
  <c r="H1278" i="1"/>
  <c r="H1280" i="1"/>
  <c r="H1282" i="1"/>
  <c r="H1284" i="1"/>
  <c r="H1286" i="1"/>
  <c r="H1288" i="1"/>
  <c r="H1290" i="1"/>
  <c r="H1292" i="1"/>
  <c r="H1294" i="1"/>
  <c r="H1296" i="1"/>
  <c r="H1298" i="1"/>
  <c r="H1300" i="1"/>
  <c r="H1302" i="1"/>
  <c r="H1304" i="1"/>
  <c r="H1306" i="1"/>
  <c r="H1308" i="1"/>
  <c r="H1310" i="1"/>
  <c r="H1312" i="1"/>
  <c r="H1314" i="1"/>
  <c r="H1316" i="1"/>
  <c r="H1318" i="1"/>
  <c r="H1320" i="1"/>
  <c r="H1322" i="1"/>
  <c r="H1324" i="1"/>
  <c r="H1326" i="1"/>
  <c r="H1328" i="1"/>
  <c r="H1330" i="1"/>
  <c r="H1332" i="1"/>
  <c r="H1334" i="1"/>
  <c r="H1336" i="1"/>
  <c r="H1338" i="1"/>
  <c r="H1340" i="1"/>
  <c r="H1342" i="1"/>
  <c r="H1344" i="1"/>
  <c r="H1346" i="1"/>
  <c r="H1348" i="1"/>
  <c r="H1350" i="1"/>
  <c r="H1352" i="1"/>
  <c r="H1354" i="1"/>
  <c r="H1356" i="1"/>
  <c r="H1358" i="1"/>
  <c r="H1360" i="1"/>
  <c r="H1362" i="1"/>
  <c r="H1364" i="1"/>
  <c r="H1366" i="1"/>
  <c r="H1368" i="1"/>
  <c r="H1370" i="1"/>
  <c r="H1372" i="1"/>
  <c r="H1374" i="1"/>
  <c r="H1376" i="1"/>
  <c r="H1378" i="1"/>
  <c r="H1380" i="1"/>
  <c r="H1382" i="1"/>
  <c r="H1384" i="1"/>
  <c r="H1386" i="1"/>
  <c r="H1388" i="1"/>
  <c r="H1390" i="1"/>
  <c r="H1392" i="1"/>
  <c r="H1394" i="1"/>
  <c r="H1396" i="1"/>
  <c r="H1398" i="1"/>
  <c r="H1400" i="1"/>
  <c r="H1402" i="1"/>
  <c r="H1404" i="1"/>
  <c r="H1406" i="1"/>
  <c r="K1502" i="1"/>
  <c r="H1503" i="1"/>
  <c r="H1505" i="1"/>
  <c r="H1507" i="1"/>
  <c r="H1509" i="1"/>
  <c r="H1511" i="1"/>
  <c r="H1513" i="1"/>
  <c r="H1515" i="1"/>
  <c r="H1517" i="1"/>
  <c r="H1519" i="1"/>
  <c r="D1522" i="1"/>
  <c r="H1522" i="1"/>
  <c r="K1522" i="1"/>
  <c r="K1523" i="1"/>
  <c r="D1526" i="1"/>
  <c r="H1526" i="1"/>
  <c r="K1526" i="1"/>
  <c r="D1503" i="1"/>
  <c r="B1503" i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D1504" i="1"/>
  <c r="H1504" i="1"/>
  <c r="D1505" i="1"/>
  <c r="D1506" i="1"/>
  <c r="H1506" i="1"/>
  <c r="D1507" i="1"/>
  <c r="D1508" i="1"/>
  <c r="H1508" i="1"/>
  <c r="D1509" i="1"/>
  <c r="D1510" i="1"/>
  <c r="H1510" i="1"/>
  <c r="D1511" i="1"/>
  <c r="D1512" i="1"/>
  <c r="H1512" i="1"/>
  <c r="D1513" i="1"/>
  <c r="D1514" i="1"/>
  <c r="H1514" i="1"/>
  <c r="D1515" i="1"/>
  <c r="D1516" i="1"/>
  <c r="H1516" i="1"/>
  <c r="D1517" i="1"/>
  <c r="D1518" i="1"/>
  <c r="H1518" i="1"/>
  <c r="D1519" i="1"/>
  <c r="D1520" i="1"/>
  <c r="H1520" i="1"/>
  <c r="K1520" i="1"/>
  <c r="D1524" i="1"/>
  <c r="H1524" i="1"/>
  <c r="K1524" i="1"/>
  <c r="H1502" i="1"/>
  <c r="H1521" i="1"/>
  <c r="H1523" i="1"/>
  <c r="H1525" i="1"/>
</calcChain>
</file>

<file path=xl/comments1.xml><?xml version="1.0" encoding="utf-8"?>
<comments xmlns="http://schemas.openxmlformats.org/spreadsheetml/2006/main">
  <authors>
    <author>Oguz</author>
  </authors>
  <commentList>
    <comment ref="I12" authorId="0">
      <text>
        <r>
          <rPr>
            <b/>
            <sz val="9"/>
            <color indexed="81"/>
            <rFont val="Tahoma"/>
            <family val="2"/>
            <charset val="162"/>
          </rPr>
          <t>SHELL İSTANBUL ANADOLU YAKASI - FULLSAVE DIESEL MOTORİN FİYATI</t>
        </r>
      </text>
    </comment>
  </commentList>
</comments>
</file>

<file path=xl/sharedStrings.xml><?xml version="1.0" encoding="utf-8"?>
<sst xmlns="http://schemas.openxmlformats.org/spreadsheetml/2006/main" count="3196" uniqueCount="86">
  <si>
    <r>
      <rPr>
        <b/>
        <sz val="14"/>
        <color indexed="10"/>
        <rFont val="Calibri"/>
        <family val="2"/>
        <charset val="162"/>
      </rPr>
      <t>MAZOT</t>
    </r>
    <r>
      <rPr>
        <b/>
        <sz val="14"/>
        <rFont val="Calibri"/>
        <family val="2"/>
        <charset val="162"/>
      </rPr>
      <t xml:space="preserve"> FİYAT FARKI HESAP TABLOSU</t>
    </r>
  </si>
  <si>
    <t>Yüklenicinin Adı :</t>
  </si>
  <si>
    <t>Tarih :</t>
  </si>
  <si>
    <t>Hakediş No :</t>
  </si>
  <si>
    <t>Sıra No</t>
  </si>
  <si>
    <t>Sevkiyat
Tarihi</t>
  </si>
  <si>
    <t xml:space="preserve">AİT OLDUĞU DÖNEM </t>
  </si>
  <si>
    <t>Beton 
Cinsi</t>
  </si>
  <si>
    <t>Beton
Miktarı</t>
  </si>
  <si>
    <t>Fiyat Farkına Esas Miktar</t>
  </si>
  <si>
    <t>Fiyat Farkına Esas Tutar</t>
  </si>
  <si>
    <t>Fiyat Farkı 
Tutarı</t>
  </si>
  <si>
    <t>Masraf Yeri</t>
  </si>
  <si>
    <t>İSTANBUL</t>
  </si>
  <si>
    <t>Birim İmalat
Miktarı</t>
  </si>
  <si>
    <t>Toplam
 Miktar</t>
  </si>
  <si>
    <t>Güncel 
Fiyat</t>
  </si>
  <si>
    <t>Baz 
Fiyat</t>
  </si>
  <si>
    <t>Fiyat
Farkı</t>
  </si>
  <si>
    <t>Alt/Üst
Fiyat Sınırı</t>
  </si>
  <si>
    <r>
      <t xml:space="preserve">Fiyat Artışı 
</t>
    </r>
    <r>
      <rPr>
        <b/>
        <sz val="8"/>
        <rFont val="Arial"/>
        <family val="2"/>
        <charset val="162"/>
      </rPr>
      <t xml:space="preserve">± </t>
    </r>
    <r>
      <rPr>
        <b/>
        <i/>
        <sz val="8"/>
        <rFont val="Calibri"/>
        <family val="2"/>
        <charset val="162"/>
      </rPr>
      <t>%5
Sınırlarını
Aşmış</t>
    </r>
  </si>
  <si>
    <t>Esas 
Fark</t>
  </si>
  <si>
    <t>FuelSave Diesel (Motorin)</t>
  </si>
  <si>
    <t>(a)</t>
  </si>
  <si>
    <t>(b)</t>
  </si>
  <si>
    <t>c=(axb)</t>
  </si>
  <si>
    <t>(d)</t>
  </si>
  <si>
    <t>(e)</t>
  </si>
  <si>
    <t>f=(d-e)</t>
  </si>
  <si>
    <t>(g)</t>
  </si>
  <si>
    <t>h=(f-g)</t>
  </si>
  <si>
    <t>i=(cxh)</t>
  </si>
  <si>
    <t>C14/16</t>
  </si>
  <si>
    <t>C20/25</t>
  </si>
  <si>
    <t>C20/25 - Brüt</t>
  </si>
  <si>
    <t>C25/30</t>
  </si>
  <si>
    <t>C25/30 - Brüt</t>
  </si>
  <si>
    <t>C30/35</t>
  </si>
  <si>
    <t>C30/35 - Brüt</t>
  </si>
  <si>
    <t>300 Doz Şap</t>
  </si>
  <si>
    <t>Demirtaş Hazır Beton İnş. San. Ve Tic. A.Ş.</t>
  </si>
  <si>
    <t>C25/30 - brüt</t>
  </si>
  <si>
    <t>C30/35 - brüt</t>
  </si>
  <si>
    <t xml:space="preserve">C30/35 - Katkılı+Antifiriz </t>
  </si>
  <si>
    <t>C30/35 - Brüt Katkılı</t>
  </si>
  <si>
    <t>C25/30 - Brüt Katkılı</t>
  </si>
  <si>
    <t>C16</t>
  </si>
  <si>
    <t/>
  </si>
  <si>
    <t>Sıra no</t>
  </si>
  <si>
    <t>Birim Fiyatı</t>
  </si>
  <si>
    <r>
      <rPr>
        <b/>
        <sz val="10"/>
        <color indexed="10"/>
        <rFont val="Arial"/>
        <family val="2"/>
        <charset val="162"/>
      </rPr>
      <t>Çimento</t>
    </r>
    <r>
      <rPr>
        <sz val="10"/>
        <rFont val="Arial"/>
        <family val="2"/>
        <charset val="162"/>
      </rPr>
      <t xml:space="preserve">
Birim Miktarı</t>
    </r>
  </si>
  <si>
    <r>
      <rPr>
        <b/>
        <sz val="10"/>
        <color indexed="12"/>
        <rFont val="Arial"/>
        <family val="2"/>
        <charset val="162"/>
      </rPr>
      <t>Mazot</t>
    </r>
    <r>
      <rPr>
        <sz val="10"/>
        <rFont val="Arial"/>
        <family val="2"/>
        <charset val="162"/>
      </rPr>
      <t xml:space="preserve">
Birim Miktarı</t>
    </r>
  </si>
  <si>
    <r>
      <rPr>
        <b/>
        <sz val="10"/>
        <color indexed="10"/>
        <rFont val="Arial"/>
        <family val="2"/>
        <charset val="162"/>
      </rPr>
      <t>Agrega</t>
    </r>
    <r>
      <rPr>
        <sz val="10"/>
        <rFont val="Arial"/>
        <family val="2"/>
        <charset val="162"/>
      </rPr>
      <t xml:space="preserve">
Birim Miktarı</t>
    </r>
  </si>
  <si>
    <t>Baz Fiyatlar</t>
  </si>
  <si>
    <r>
      <t xml:space="preserve">Fiyat Farkı
</t>
    </r>
    <r>
      <rPr>
        <b/>
        <sz val="10"/>
        <color indexed="10"/>
        <rFont val="Arial"/>
        <family val="2"/>
        <charset val="162"/>
      </rPr>
      <t>Alt Sınırı</t>
    </r>
  </si>
  <si>
    <r>
      <t xml:space="preserve">Fiyat Farkı
</t>
    </r>
    <r>
      <rPr>
        <b/>
        <sz val="10"/>
        <color indexed="12"/>
        <rFont val="Arial"/>
        <family val="2"/>
        <charset val="162"/>
      </rPr>
      <t>Üst Sınırı</t>
    </r>
  </si>
  <si>
    <t xml:space="preserve">Çimento : </t>
  </si>
  <si>
    <t xml:space="preserve">Mazot : </t>
  </si>
  <si>
    <t xml:space="preserve">Agrega : </t>
  </si>
  <si>
    <t>2014 Fiyatları</t>
  </si>
  <si>
    <t>C14/16-YBF</t>
  </si>
  <si>
    <t>C20/25-YBF</t>
  </si>
  <si>
    <t>C25/30-YBF</t>
  </si>
  <si>
    <t>C30/35-YBF</t>
  </si>
  <si>
    <t>300 Doz Şap-YBF</t>
  </si>
  <si>
    <t>Pompalı Şap</t>
  </si>
  <si>
    <t xml:space="preserve">Katkılı+Antifiriz </t>
  </si>
  <si>
    <t>Brüt Katkılı</t>
  </si>
  <si>
    <t>Pompalı</t>
  </si>
  <si>
    <t>Brüt</t>
  </si>
  <si>
    <t>Katkılı</t>
  </si>
  <si>
    <t>"</t>
  </si>
  <si>
    <t>L İ R A</t>
  </si>
  <si>
    <t xml:space="preserve"> </t>
  </si>
  <si>
    <t>K U R U Ş</t>
  </si>
  <si>
    <t xml:space="preserve"> işleri yüklenicisi </t>
  </si>
  <si>
    <t xml:space="preserve"> tarafından   </t>
  </si>
  <si>
    <t xml:space="preserve">   tarihine kadar getirmiş olduğu betonların toplam tutarı "</t>
  </si>
  <si>
    <t xml:space="preserve"> hakedişten düşüldükten ve yukarıda yazılı ilave ve kesintiler yapıldıktan sonra yüklenicinin "</t>
  </si>
  <si>
    <t xml:space="preserve">   tarihinde 2 (iki) nüsha olarak düzenlenmiştir.</t>
  </si>
  <si>
    <t>yeni lira</t>
  </si>
  <si>
    <t>kuruş</t>
  </si>
  <si>
    <t>toplam</t>
  </si>
  <si>
    <t>ödenecek</t>
  </si>
  <si>
    <t>Hazır Beton Üretimi Ve Nakliyesi</t>
  </si>
  <si>
    <t xml:space="preserve">31.12.2013 tarihine kadar kesmiş olduğu tüm faturalar toplamı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</si>
</sst>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164" formatCode="dd/mm/yyyy;@"/>
    <numFmt numFmtId="165" formatCode="#,##0.0&quot; m³&quot;"/>
    <numFmt numFmtId="166" formatCode="0.00&quot; lt/m³&quot;"/>
    <numFmt numFmtId="167" formatCode="0.00&quot; lt&quot;"/>
    <numFmt numFmtId="168" formatCode="#,##0.00&quot; TL&quot;"/>
    <numFmt numFmtId="169" formatCode="#,##0.00\ &quot;TL&quot;"/>
    <numFmt numFmtId="170" formatCode="_-&quot;$&quot;* #,##0_-;\-&quot;$&quot;* #,##0_-;_-&quot;$&quot;* &quot;-&quot;_-;_-@_-"/>
    <numFmt numFmtId="171" formatCode="&quot;$&quot;#,##0.00;[Red]\-&quot;$&quot;#,##0.00"/>
    <numFmt numFmtId="172" formatCode="[$€-2]\ #,##0.00_);[Red]\([$€-2]\ #,##0.00\)"/>
    <numFmt numFmtId="173" formatCode="_-* #,##0.00_-;\-* #,##0.00_-;_-* &quot;-&quot;??_-;_-@_-"/>
    <numFmt numFmtId="174" formatCode="_-* #,##0.00\ _T_L_-;\-* #,##0.00\ _T_L_-;_-* &quot;-&quot;??\ _T_L_-;_-@_-"/>
    <numFmt numFmtId="175" formatCode="_-* #,##0.00\ _Y_T_L_-;\-* #,##0.00\ _Y_T_L_-;_-* &quot;-&quot;??\ _Y_T_L_-;_-@_-"/>
    <numFmt numFmtId="176" formatCode="#,##0_ ;[Red]\-#,##0\ "/>
    <numFmt numFmtId="177" formatCode="_-* #,##0.0\ &quot;TL&quot;_-;\-* #,##0.0\ &quot;TL&quot;_-;_-* &quot;-&quot;??\ &quot;TL&quot;_-;_-@_-"/>
    <numFmt numFmtId="178" formatCode="#,###;[Red]\-#,###"/>
    <numFmt numFmtId="179" formatCode="#,##0&quot; m2&quot;;[Red]\(#,##0&quot; m2&quot;\)"/>
    <numFmt numFmtId="180" formatCode="\$#,##0\ ;\(\$#,##0\)"/>
    <numFmt numFmtId="181" formatCode="_(* #,##0.00_);_(* \(#,##0.00\);_(* &quot;-&quot;??_);_(@_)"/>
    <numFmt numFmtId="182" formatCode="#,##0,000"/>
    <numFmt numFmtId="183" formatCode="_-* #,##0\ _D_M_-;\-* #,##0\ _D_M_-;_-* &quot;-&quot;\ _D_M_-;_-@_-"/>
    <numFmt numFmtId="184" formatCode="_-* #,##0.00\ _D_M_-;\-* #,##0.00\ _D_M_-;_-* &quot;-&quot;??\ _D_M_-;_-@_-"/>
    <numFmt numFmtId="185" formatCode="#,##0.000"/>
    <numFmt numFmtId="186" formatCode="#,##0\ \$;\-#,##0\ &quot;TL&quot;"/>
    <numFmt numFmtId="187" formatCode="_-* #,##0_р_._-;\-* #,##0_р_._-;_-* &quot;-&quot;_р_._-;_-@_-"/>
    <numFmt numFmtId="188" formatCode="_-* #,##0.00_р_._-;\-* #,##0.00_р_._-;_-* &quot;-&quot;??_р_._-;_-@_-"/>
    <numFmt numFmtId="189" formatCode="_(&quot;$&quot;* #,##0_);_(&quot;$&quot;* \(#,##0\);_(&quot;$&quot;* &quot;-&quot;_);_(@_)"/>
    <numFmt numFmtId="190" formatCode="_(&quot;$&quot;* #,##0.00_);_(&quot;$&quot;* \(#,##0.00\);_(&quot;$&quot;* &quot;-&quot;??_);_(@_)"/>
    <numFmt numFmtId="191" formatCode="_-* #,##0_-;\-* #,##0_-;_-* &quot;-&quot;_-;_-@_-"/>
    <numFmt numFmtId="192" formatCode="_-* #,##0.0000\ &quot;TL&quot;_-;\-* #,##0.0000\ &quot;TL&quot;_-;_-* &quot;-&quot;??\ &quot;TL&quot;_-;_-@_-"/>
    <numFmt numFmtId="193" formatCode="0\ \M\2"/>
    <numFmt numFmtId="194" formatCode="_-* #,##0.00\ &quot;YTL&quot;_-;\-* #,##0.00\ &quot;YTL&quot;_-;_-* &quot;-&quot;??\ &quot;YTL&quot;_-;_-@_-"/>
    <numFmt numFmtId="195" formatCode="_-* #,##0\ &quot;TL&quot;_-;\-* #,##0\ &quot;TL&quot;_-;_-* &quot;-&quot;??\ &quot;TL&quot;_-;_-@_-"/>
    <numFmt numFmtId="196" formatCode="#,##0.0\ \$"/>
    <numFmt numFmtId="197" formatCode="#,##0&quot; m2&quot;\);[Red]\(#,##0&quot; m2&quot;\)"/>
    <numFmt numFmtId="198" formatCode="_-* #,##0\ _T_L_-;\-* #,##0\ _T_L_-;_-* &quot;-&quot;\ _T_L_-;_-@_-"/>
    <numFmt numFmtId="199" formatCode="_-&quot;$&quot;\ * #,##0_-;\-&quot;$&quot;\ * #,##0_-;_-&quot;$&quot;\ * &quot;-&quot;_-;_-@_-"/>
    <numFmt numFmtId="200" formatCode="_-&quot;$&quot;\ * #,##0.00_-;\-&quot;$&quot;\ * #,##0.00_-;_-&quot;$&quot;\ * &quot;-&quot;??_-;_-@_-"/>
    <numFmt numFmtId="201" formatCode="0.000&quot; ton/m³&quot;"/>
    <numFmt numFmtId="202" formatCode="0.00&quot; ton/m³&quot;"/>
    <numFmt numFmtId="203" formatCode="#,##0.00\ &quot;TL/ton&quot;"/>
    <numFmt numFmtId="204" formatCode="#,##0.00\ &quot;TL/lt&quot;"/>
  </numFmts>
  <fonts count="8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2"/>
      <color theme="0" tint="-0.34998626667073579"/>
      <name val="Arial"/>
      <family val="2"/>
      <charset val="162"/>
    </font>
    <font>
      <b/>
      <sz val="11"/>
      <name val="Antique Olive"/>
      <family val="2"/>
      <charset val="162"/>
    </font>
    <font>
      <sz val="12"/>
      <name val="Arial"/>
      <family val="2"/>
      <charset val="162"/>
    </font>
    <font>
      <sz val="10"/>
      <color theme="0" tint="-0.34998626667073579"/>
      <name val="Arial"/>
      <family val="2"/>
      <charset val="162"/>
    </font>
    <font>
      <b/>
      <sz val="14"/>
      <name val="Calibri"/>
      <family val="2"/>
      <charset val="162"/>
      <scheme val="minor"/>
    </font>
    <font>
      <sz val="8"/>
      <color theme="0"/>
      <name val="Arial"/>
      <family val="2"/>
      <charset val="162"/>
    </font>
    <font>
      <b/>
      <sz val="14"/>
      <name val="Calibri"/>
      <family val="2"/>
      <charset val="162"/>
    </font>
    <font>
      <b/>
      <sz val="14"/>
      <color indexed="10"/>
      <name val="Calibri"/>
      <family val="2"/>
      <charset val="162"/>
    </font>
    <font>
      <sz val="9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i/>
      <sz val="9"/>
      <name val="Arial"/>
      <family val="2"/>
      <charset val="162"/>
    </font>
    <font>
      <b/>
      <sz val="9"/>
      <name val="Calibri"/>
      <family val="2"/>
      <charset val="162"/>
      <scheme val="minor"/>
    </font>
    <font>
      <b/>
      <i/>
      <sz val="10"/>
      <color theme="0" tint="-0.34998626667073579"/>
      <name val="Arial"/>
      <family val="2"/>
      <charset val="162"/>
    </font>
    <font>
      <b/>
      <i/>
      <sz val="9"/>
      <name val="Calibri"/>
      <family val="2"/>
      <charset val="162"/>
      <scheme val="minor"/>
    </font>
    <font>
      <b/>
      <i/>
      <sz val="9"/>
      <color indexed="10"/>
      <name val="Calibri"/>
      <family val="2"/>
      <charset val="162"/>
      <scheme val="minor"/>
    </font>
    <font>
      <b/>
      <i/>
      <sz val="9"/>
      <color indexed="12"/>
      <name val="Calibri"/>
      <family val="2"/>
      <charset val="162"/>
      <scheme val="minor"/>
    </font>
    <font>
      <b/>
      <i/>
      <sz val="10"/>
      <color rgb="FFFFFF00"/>
      <name val="Arial"/>
      <family val="2"/>
      <charset val="162"/>
    </font>
    <font>
      <b/>
      <i/>
      <sz val="10"/>
      <name val="Arial"/>
      <family val="2"/>
      <charset val="162"/>
    </font>
    <font>
      <b/>
      <i/>
      <sz val="8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i/>
      <sz val="8"/>
      <name val="Calibri"/>
      <family val="2"/>
      <charset val="162"/>
    </font>
    <font>
      <i/>
      <sz val="9"/>
      <name val="Calibri"/>
      <family val="2"/>
      <charset val="162"/>
      <scheme val="minor"/>
    </font>
    <font>
      <i/>
      <sz val="8"/>
      <name val="Calibri"/>
      <family val="2"/>
      <charset val="162"/>
      <scheme val="minor"/>
    </font>
    <font>
      <b/>
      <i/>
      <sz val="9"/>
      <name val="Arial"/>
      <family val="2"/>
      <charset val="162"/>
    </font>
    <font>
      <i/>
      <sz val="8"/>
      <name val="Arial"/>
      <family val="2"/>
      <charset val="162"/>
    </font>
    <font>
      <sz val="8"/>
      <color theme="0" tint="-0.3499862666707357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color indexed="10"/>
      <name val="Calibri"/>
      <family val="2"/>
      <charset val="162"/>
      <scheme val="minor"/>
    </font>
    <font>
      <b/>
      <sz val="12"/>
      <name val="Wingdings 2"/>
      <family val="1"/>
      <charset val="2"/>
    </font>
    <font>
      <sz val="8"/>
      <color theme="0"/>
      <name val="Calibri"/>
      <family val="2"/>
      <charset val="162"/>
      <scheme val="minor"/>
    </font>
    <font>
      <sz val="8"/>
      <name val="Arial"/>
      <family val="2"/>
      <charset val="162"/>
    </font>
    <font>
      <b/>
      <sz val="9"/>
      <color indexed="81"/>
      <name val="Tahoma"/>
      <family val="2"/>
      <charset val="162"/>
    </font>
    <font>
      <sz val="10"/>
      <name val="Helv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2"/>
      <name val="Times New Roman"/>
      <family val="1"/>
      <charset val="162"/>
    </font>
    <font>
      <sz val="9.75"/>
      <name val="Helv"/>
    </font>
    <font>
      <b/>
      <sz val="10"/>
      <name val="Helv"/>
    </font>
    <font>
      <sz val="10"/>
      <name val="Arial"/>
      <family val="2"/>
    </font>
    <font>
      <sz val="11"/>
      <name val="Times New Roman"/>
      <family val="1"/>
      <charset val="162"/>
    </font>
    <font>
      <sz val="10"/>
      <color indexed="24"/>
      <name val="Arial"/>
      <family val="2"/>
      <charset val="162"/>
    </font>
    <font>
      <sz val="10"/>
      <color indexed="8"/>
      <name val="Arial"/>
      <family val="2"/>
    </font>
    <font>
      <b/>
      <sz val="11"/>
      <color indexed="8"/>
      <name val="Calibri"/>
      <family val="2"/>
      <charset val="162"/>
    </font>
    <font>
      <i/>
      <sz val="8"/>
      <name val="Arial Narrow"/>
      <family val="2"/>
      <charset val="162"/>
    </font>
    <font>
      <i/>
      <sz val="10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color indexed="24"/>
      <name val="Arial"/>
      <family val="2"/>
      <charset val="162"/>
    </font>
    <font>
      <b/>
      <sz val="12"/>
      <color indexed="24"/>
      <name val="Arial"/>
      <family val="2"/>
      <charset val="162"/>
    </font>
    <font>
      <sz val="9.75"/>
      <name val="Arial"/>
      <family val="2"/>
      <charset val="162"/>
    </font>
    <font>
      <b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9.75"/>
      <name val="Arial"/>
      <family val="2"/>
    </font>
    <font>
      <u/>
      <sz val="7.5"/>
      <color indexed="12"/>
      <name val="Arial"/>
      <family val="2"/>
      <charset val="162"/>
    </font>
    <font>
      <b/>
      <sz val="11"/>
      <name val="Helv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b/>
      <sz val="18"/>
      <color indexed="62"/>
      <name val="Cambria"/>
      <family val="2"/>
      <charset val="162"/>
    </font>
    <font>
      <sz val="10"/>
      <name val="Helv"/>
      <charset val="204"/>
    </font>
    <font>
      <sz val="10"/>
      <name val="Arial Narrow"/>
      <family val="2"/>
      <charset val="162"/>
    </font>
    <font>
      <b/>
      <sz val="10"/>
      <name val="Times New Roman"/>
      <family val="1"/>
    </font>
    <font>
      <b/>
      <sz val="10"/>
      <color indexed="10"/>
      <name val="Arial"/>
      <family val="2"/>
      <charset val="162"/>
    </font>
    <font>
      <b/>
      <sz val="10"/>
      <color indexed="12"/>
      <name val="Arial"/>
      <family val="2"/>
      <charset val="162"/>
    </font>
    <font>
      <sz val="10"/>
      <color rgb="FFFF0000"/>
      <name val="Arial"/>
      <family val="2"/>
      <charset val="162"/>
    </font>
    <font>
      <sz val="10"/>
      <color rgb="FF0000FF"/>
      <name val="Arial"/>
      <family val="2"/>
      <charset val="162"/>
    </font>
    <font>
      <b/>
      <sz val="15"/>
      <name val="Arial"/>
      <family val="2"/>
      <charset val="162"/>
    </font>
    <font>
      <b/>
      <sz val="10"/>
      <color indexed="10"/>
      <name val="Arial"/>
      <family val="2"/>
    </font>
    <font>
      <b/>
      <sz val="12"/>
      <color rgb="FFFFFF00"/>
      <name val="Arial"/>
      <family val="2"/>
    </font>
    <font>
      <sz val="10"/>
      <color theme="0"/>
      <name val="Arial"/>
      <family val="2"/>
    </font>
    <font>
      <sz val="10"/>
      <color rgb="FFFFFF00"/>
      <name val="Arial"/>
      <family val="2"/>
    </font>
    <font>
      <b/>
      <sz val="12"/>
      <color theme="0"/>
      <name val="Arial"/>
      <family val="2"/>
    </font>
    <font>
      <sz val="9"/>
      <color indexed="9"/>
      <name val="Arial"/>
      <family val="2"/>
      <charset val="162"/>
    </font>
    <font>
      <sz val="9"/>
      <name val="Arial"/>
      <family val="2"/>
      <charset val="162"/>
    </font>
    <font>
      <sz val="9"/>
      <name val="Antique Olive"/>
      <family val="2"/>
      <charset val="162"/>
    </font>
    <font>
      <b/>
      <sz val="9"/>
      <name val="Arial"/>
      <family val="2"/>
    </font>
    <font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25">
    <xf numFmtId="0" fontId="0" fillId="0" borderId="0"/>
    <xf numFmtId="0" fontId="12" fillId="0" borderId="0"/>
    <xf numFmtId="170" fontId="12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6" fillId="7" borderId="0" applyNumberFormat="0" applyBorder="0" applyAlignment="0" applyProtection="0"/>
    <xf numFmtId="0" fontId="36" fillId="10" borderId="0" applyNumberFormat="0" applyBorder="0" applyAlignment="0" applyProtection="0"/>
    <xf numFmtId="0" fontId="37" fillId="8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7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12" borderId="0" applyNumberFormat="0" applyBorder="0" applyAlignment="0" applyProtection="0"/>
    <xf numFmtId="0" fontId="37" fillId="12" borderId="0" applyNumberFormat="0" applyBorder="0" applyAlignment="0" applyProtection="0"/>
    <xf numFmtId="0" fontId="38" fillId="0" borderId="0"/>
    <xf numFmtId="0" fontId="12" fillId="0" borderId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39" fillId="0" borderId="0" applyFill="0" applyBorder="0" applyAlignment="0"/>
    <xf numFmtId="0" fontId="39" fillId="0" borderId="0" applyFill="0" applyBorder="0" applyAlignment="0"/>
    <xf numFmtId="176" fontId="33" fillId="0" borderId="0" applyFill="0" applyBorder="0" applyAlignment="0"/>
    <xf numFmtId="177" fontId="12" fillId="0" borderId="0" applyFill="0" applyBorder="0" applyAlignment="0"/>
    <xf numFmtId="177" fontId="12" fillId="0" borderId="0" applyFill="0" applyBorder="0" applyAlignment="0"/>
    <xf numFmtId="178" fontId="33" fillId="0" borderId="0" applyFill="0" applyBorder="0" applyAlignment="0"/>
    <xf numFmtId="179" fontId="12" fillId="0" borderId="0" applyFill="0" applyBorder="0" applyAlignment="0"/>
    <xf numFmtId="179" fontId="12" fillId="0" borderId="0" applyFill="0" applyBorder="0" applyAlignment="0"/>
    <xf numFmtId="0" fontId="39" fillId="0" borderId="0" applyFill="0" applyBorder="0" applyAlignment="0"/>
    <xf numFmtId="0" fontId="39" fillId="0" borderId="0" applyFill="0" applyBorder="0" applyAlignment="0"/>
    <xf numFmtId="178" fontId="33" fillId="0" borderId="0" applyFill="0" applyBorder="0" applyAlignment="0"/>
    <xf numFmtId="179" fontId="12" fillId="0" borderId="0" applyFill="0" applyBorder="0" applyAlignment="0"/>
    <xf numFmtId="179" fontId="12" fillId="0" borderId="0" applyFill="0" applyBorder="0" applyAlignment="0"/>
    <xf numFmtId="0" fontId="39" fillId="0" borderId="0" applyFill="0" applyBorder="0" applyAlignment="0"/>
    <xf numFmtId="0" fontId="40" fillId="0" borderId="0"/>
    <xf numFmtId="0" fontId="41" fillId="0" borderId="0" applyFont="0" applyFill="0" applyBorder="0" applyAlignment="0" applyProtection="0"/>
    <xf numFmtId="0" fontId="39" fillId="0" borderId="0" applyFont="0" applyFill="0" applyBorder="0" applyAlignment="0" applyProtection="0"/>
    <xf numFmtId="180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74" fontId="12" fillId="0" borderId="0" applyFont="0" applyFill="0" applyBorder="0" applyAlignment="0" applyProtection="0"/>
    <xf numFmtId="178" fontId="3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9" fillId="0" borderId="0" applyFont="0" applyFill="0" applyBorder="0" applyAlignment="0" applyProtection="0"/>
    <xf numFmtId="178" fontId="33" fillId="0" borderId="0" applyFont="0" applyFill="0" applyBorder="0" applyAlignment="0" applyProtection="0"/>
    <xf numFmtId="180" fontId="43" fillId="0" borderId="0" applyFont="0" applyFill="0" applyBorder="0" applyAlignment="0" applyProtection="0"/>
    <xf numFmtId="182" fontId="33" fillId="0" borderId="0">
      <protection locked="0"/>
    </xf>
    <xf numFmtId="182" fontId="33" fillId="0" borderId="0">
      <protection locked="0"/>
    </xf>
    <xf numFmtId="14" fontId="44" fillId="0" borderId="0" applyFill="0" applyBorder="0" applyAlignment="0"/>
    <xf numFmtId="182" fontId="33" fillId="0" borderId="0">
      <protection locked="0"/>
    </xf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39" fillId="0" borderId="0" applyFill="0" applyBorder="0" applyAlignment="0"/>
    <xf numFmtId="0" fontId="39" fillId="0" borderId="0" applyFill="0" applyBorder="0" applyAlignment="0"/>
    <xf numFmtId="0" fontId="39" fillId="0" borderId="0" applyFill="0" applyBorder="0" applyAlignment="0"/>
    <xf numFmtId="178" fontId="33" fillId="0" borderId="0" applyFill="0" applyBorder="0" applyAlignment="0"/>
    <xf numFmtId="179" fontId="12" fillId="0" borderId="0" applyFill="0" applyBorder="0" applyAlignment="0"/>
    <xf numFmtId="179" fontId="12" fillId="0" borderId="0" applyFill="0" applyBorder="0" applyAlignment="0"/>
    <xf numFmtId="0" fontId="39" fillId="0" borderId="0" applyFill="0" applyBorder="0" applyAlignment="0"/>
    <xf numFmtId="3" fontId="46" fillId="0" borderId="0" applyFill="0" applyBorder="0">
      <alignment horizontal="left"/>
      <protection locked="0"/>
    </xf>
    <xf numFmtId="0" fontId="47" fillId="0" borderId="0" applyNumberFormat="0" applyFill="0" applyBorder="0" applyProtection="0">
      <alignment vertical="top"/>
    </xf>
    <xf numFmtId="185" fontId="33" fillId="0" borderId="0">
      <protection locked="0"/>
    </xf>
    <xf numFmtId="185" fontId="33" fillId="0" borderId="0">
      <protection locked="0"/>
    </xf>
    <xf numFmtId="0" fontId="48" fillId="0" borderId="0"/>
    <xf numFmtId="38" fontId="49" fillId="16" borderId="0" applyNumberFormat="0" applyBorder="0" applyAlignment="0" applyProtection="0"/>
    <xf numFmtId="0" fontId="50" fillId="0" borderId="0">
      <alignment horizontal="left"/>
    </xf>
    <xf numFmtId="0" fontId="51" fillId="0" borderId="33" applyNumberFormat="0" applyAlignment="0" applyProtection="0">
      <alignment horizontal="left" vertical="center"/>
    </xf>
    <xf numFmtId="0" fontId="51" fillId="0" borderId="19">
      <alignment horizontal="left" vertical="center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6" fontId="33" fillId="0" borderId="0">
      <protection locked="0"/>
    </xf>
    <xf numFmtId="186" fontId="33" fillId="0" borderId="0">
      <protection locked="0"/>
    </xf>
    <xf numFmtId="186" fontId="33" fillId="0" borderId="0">
      <protection locked="0"/>
    </xf>
    <xf numFmtId="186" fontId="33" fillId="0" borderId="0">
      <protection locked="0"/>
    </xf>
    <xf numFmtId="2" fontId="54" fillId="1" borderId="32">
      <alignment horizontal="left"/>
      <protection locked="0"/>
    </xf>
    <xf numFmtId="0" fontId="4" fillId="0" borderId="0"/>
    <xf numFmtId="0" fontId="4" fillId="0" borderId="0"/>
    <xf numFmtId="0" fontId="55" fillId="0" borderId="0"/>
    <xf numFmtId="0" fontId="55" fillId="0" borderId="0"/>
    <xf numFmtId="0" fontId="56" fillId="0" borderId="0"/>
    <xf numFmtId="2" fontId="57" fillId="0" borderId="30">
      <alignment horizontal="center" vertical="center"/>
    </xf>
    <xf numFmtId="0" fontId="58" fillId="0" borderId="0" applyNumberFormat="0" applyFill="0" applyBorder="0" applyAlignment="0" applyProtection="0">
      <alignment vertical="top"/>
      <protection locked="0"/>
    </xf>
    <xf numFmtId="10" fontId="49" fillId="17" borderId="30" applyNumberFormat="0" applyBorder="0" applyAlignment="0" applyProtection="0"/>
    <xf numFmtId="0" fontId="35" fillId="0" borderId="0"/>
    <xf numFmtId="0" fontId="39" fillId="0" borderId="0" applyFill="0" applyBorder="0" applyAlignment="0"/>
    <xf numFmtId="0" fontId="39" fillId="0" borderId="0" applyFill="0" applyBorder="0" applyAlignment="0"/>
    <xf numFmtId="0" fontId="39" fillId="0" borderId="0" applyFill="0" applyBorder="0" applyAlignment="0"/>
    <xf numFmtId="178" fontId="33" fillId="0" borderId="0" applyFill="0" applyBorder="0" applyAlignment="0"/>
    <xf numFmtId="179" fontId="12" fillId="0" borderId="0" applyFill="0" applyBorder="0" applyAlignment="0"/>
    <xf numFmtId="179" fontId="12" fillId="0" borderId="0" applyFill="0" applyBorder="0" applyAlignment="0"/>
    <xf numFmtId="0" fontId="39" fillId="0" borderId="0" applyFill="0" applyBorder="0" applyAlignment="0"/>
    <xf numFmtId="0" fontId="12" fillId="0" borderId="0">
      <alignment horizontal="center"/>
    </xf>
    <xf numFmtId="0" fontId="12" fillId="0" borderId="0">
      <alignment horizontal="center"/>
    </xf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9" fillId="0" borderId="34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78" fontId="33" fillId="0" borderId="0"/>
    <xf numFmtId="179" fontId="12" fillId="0" borderId="0"/>
    <xf numFmtId="179" fontId="1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0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1" fillId="0" borderId="0"/>
    <xf numFmtId="0" fontId="12" fillId="0" borderId="0"/>
    <xf numFmtId="0" fontId="12" fillId="0" borderId="0"/>
    <xf numFmtId="0" fontId="41" fillId="0" borderId="0"/>
    <xf numFmtId="0" fontId="60" fillId="0" borderId="0"/>
    <xf numFmtId="3" fontId="54" fillId="0" borderId="0" applyNumberFormat="0">
      <alignment horizontal="left"/>
    </xf>
    <xf numFmtId="191" fontId="12" fillId="0" borderId="0" applyFont="0" applyFill="0" applyBorder="0" applyAlignment="0" applyProtection="0"/>
    <xf numFmtId="4" fontId="35" fillId="0" borderId="0" applyFont="0" applyFill="0" applyBorder="0" applyAlignment="0" applyProtection="0"/>
    <xf numFmtId="192" fontId="12" fillId="0" borderId="0">
      <alignment horizontal="left"/>
    </xf>
    <xf numFmtId="193" fontId="60" fillId="0" borderId="0">
      <alignment horizontal="left"/>
    </xf>
    <xf numFmtId="193" fontId="60" fillId="0" borderId="0">
      <alignment horizontal="left"/>
    </xf>
    <xf numFmtId="3" fontId="47" fillId="0" borderId="0">
      <alignment vertical="top"/>
    </xf>
    <xf numFmtId="194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ill="0" applyBorder="0" applyAlignment="0"/>
    <xf numFmtId="0" fontId="39" fillId="0" borderId="0" applyFill="0" applyBorder="0" applyAlignment="0"/>
    <xf numFmtId="0" fontId="39" fillId="0" borderId="0" applyFill="0" applyBorder="0" applyAlignment="0"/>
    <xf numFmtId="178" fontId="33" fillId="0" borderId="0" applyFill="0" applyBorder="0" applyAlignment="0"/>
    <xf numFmtId="179" fontId="12" fillId="0" borderId="0" applyFill="0" applyBorder="0" applyAlignment="0"/>
    <xf numFmtId="179" fontId="12" fillId="0" borderId="0" applyFill="0" applyBorder="0" applyAlignment="0"/>
    <xf numFmtId="0" fontId="39" fillId="0" borderId="0" applyFill="0" applyBorder="0" applyAlignment="0"/>
    <xf numFmtId="195" fontId="12" fillId="0" borderId="0"/>
    <xf numFmtId="196" fontId="60" fillId="0" borderId="0"/>
    <xf numFmtId="196" fontId="60" fillId="0" borderId="0"/>
    <xf numFmtId="0" fontId="62" fillId="0" borderId="0" applyNumberFormat="0" applyFill="0" applyBorder="0" applyAlignment="0" applyProtection="0"/>
    <xf numFmtId="0" fontId="33" fillId="0" borderId="0"/>
    <xf numFmtId="0" fontId="63" fillId="0" borderId="0"/>
    <xf numFmtId="0" fontId="63" fillId="0" borderId="0"/>
    <xf numFmtId="0" fontId="59" fillId="0" borderId="0"/>
    <xf numFmtId="38" fontId="64" fillId="0" borderId="35" applyBorder="0">
      <alignment horizontal="right"/>
      <protection locked="0"/>
    </xf>
    <xf numFmtId="38" fontId="60" fillId="0" borderId="35" applyBorder="0">
      <alignment horizontal="right"/>
      <protection locked="0"/>
    </xf>
    <xf numFmtId="38" fontId="60" fillId="0" borderId="35" applyBorder="0">
      <alignment horizontal="right"/>
      <protection locked="0"/>
    </xf>
    <xf numFmtId="49" fontId="44" fillId="0" borderId="0" applyFill="0" applyBorder="0" applyAlignment="0"/>
    <xf numFmtId="0" fontId="39" fillId="0" borderId="0" applyFill="0" applyBorder="0" applyAlignment="0"/>
    <xf numFmtId="195" fontId="33" fillId="0" borderId="0" applyFill="0" applyBorder="0" applyAlignment="0"/>
    <xf numFmtId="197" fontId="12" fillId="0" borderId="0" applyFill="0" applyBorder="0" applyAlignment="0"/>
    <xf numFmtId="197" fontId="12" fillId="0" borderId="0" applyFill="0" applyBorder="0" applyAlignment="0"/>
    <xf numFmtId="0" fontId="48" fillId="0" borderId="0" applyFill="0" applyBorder="0" applyAlignment="0">
      <alignment horizontal="right"/>
    </xf>
    <xf numFmtId="186" fontId="33" fillId="0" borderId="36">
      <protection locked="0"/>
    </xf>
    <xf numFmtId="186" fontId="33" fillId="0" borderId="36">
      <protection locked="0"/>
    </xf>
    <xf numFmtId="192" fontId="12" fillId="0" borderId="0">
      <alignment horizontal="left"/>
    </xf>
    <xf numFmtId="193" fontId="60" fillId="0" borderId="0">
      <alignment horizontal="left"/>
    </xf>
    <xf numFmtId="193" fontId="60" fillId="0" borderId="0">
      <alignment horizontal="left"/>
    </xf>
    <xf numFmtId="0" fontId="65" fillId="0" borderId="37"/>
    <xf numFmtId="0" fontId="60" fillId="0" borderId="37"/>
    <xf numFmtId="0" fontId="60" fillId="0" borderId="37"/>
    <xf numFmtId="198" fontId="60" fillId="0" borderId="0" applyFont="0" applyFill="0" applyBorder="0" applyAlignment="0" applyProtection="0"/>
    <xf numFmtId="199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222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0" fillId="0" borderId="0" xfId="1" applyFont="1" applyFill="1" applyBorder="1" applyAlignment="1">
      <alignment horizontal="right" vertical="center"/>
    </xf>
    <xf numFmtId="14" fontId="10" fillId="0" borderId="0" xfId="1" applyNumberFormat="1" applyFont="1" applyFill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14" fontId="14" fillId="0" borderId="0" xfId="1" applyNumberFormat="1" applyFont="1" applyFill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4" fontId="16" fillId="0" borderId="9" xfId="0" applyNumberFormat="1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" fontId="24" fillId="0" borderId="15" xfId="0" applyNumberFormat="1" applyFont="1" applyBorder="1" applyAlignment="1" applyProtection="1">
      <alignment horizontal="center" vertical="center" wrapText="1"/>
      <protection locked="0"/>
    </xf>
    <xf numFmtId="4" fontId="25" fillId="0" borderId="14" xfId="0" applyNumberFormat="1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4" fontId="25" fillId="0" borderId="17" xfId="0" applyNumberFormat="1" applyFont="1" applyBorder="1" applyAlignment="1" applyProtection="1">
      <alignment horizontal="center" vertical="center" wrapText="1"/>
      <protection locked="0"/>
    </xf>
    <xf numFmtId="0" fontId="11" fillId="3" borderId="19" xfId="0" applyFont="1" applyFill="1" applyBorder="1" applyAlignment="1" applyProtection="1">
      <alignment horizontal="center" vertical="center" textRotation="90"/>
      <protection locked="0"/>
    </xf>
    <xf numFmtId="0" fontId="26" fillId="3" borderId="19" xfId="0" applyFont="1" applyFill="1" applyBorder="1" applyAlignment="1" applyProtection="1">
      <alignment horizontal="center" vertical="center" wrapText="1"/>
      <protection locked="0"/>
    </xf>
    <xf numFmtId="4" fontId="13" fillId="3" borderId="19" xfId="0" applyNumberFormat="1" applyFont="1" applyFill="1" applyBorder="1" applyAlignment="1" applyProtection="1">
      <alignment horizontal="center" vertical="center" wrapText="1"/>
      <protection locked="0"/>
    </xf>
    <xf numFmtId="4" fontId="27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19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164" fontId="29" fillId="0" borderId="21" xfId="0" applyNumberFormat="1" applyFont="1" applyBorder="1" applyAlignment="1" applyProtection="1">
      <alignment horizontal="center" vertical="center"/>
      <protection locked="0"/>
    </xf>
    <xf numFmtId="164" fontId="30" fillId="2" borderId="21" xfId="0" applyNumberFormat="1" applyFont="1" applyFill="1" applyBorder="1" applyAlignment="1" applyProtection="1">
      <alignment horizontal="left" vertical="center" indent="1"/>
      <protection locked="0"/>
    </xf>
    <xf numFmtId="0" fontId="29" fillId="0" borderId="21" xfId="0" applyFont="1" applyBorder="1" applyAlignment="1" applyProtection="1">
      <alignment horizontal="left" vertical="center" indent="1"/>
      <protection locked="0"/>
    </xf>
    <xf numFmtId="165" fontId="29" fillId="0" borderId="21" xfId="0" applyNumberFormat="1" applyFont="1" applyBorder="1" applyAlignment="1" applyProtection="1">
      <alignment horizontal="right" vertical="center"/>
      <protection locked="0"/>
    </xf>
    <xf numFmtId="166" fontId="29" fillId="0" borderId="20" xfId="0" applyNumberFormat="1" applyFont="1" applyBorder="1" applyAlignment="1" applyProtection="1">
      <alignment horizontal="center" vertical="center"/>
    </xf>
    <xf numFmtId="167" fontId="29" fillId="0" borderId="21" xfId="0" applyNumberFormat="1" applyFont="1" applyBorder="1" applyAlignment="1" applyProtection="1">
      <alignment horizontal="right" vertical="center"/>
    </xf>
    <xf numFmtId="168" fontId="29" fillId="4" borderId="20" xfId="0" applyNumberFormat="1" applyFont="1" applyFill="1" applyBorder="1" applyAlignment="1" applyProtection="1">
      <alignment horizontal="right" vertical="center"/>
    </xf>
    <xf numFmtId="168" fontId="29" fillId="0" borderId="21" xfId="0" applyNumberFormat="1" applyFont="1" applyBorder="1" applyAlignment="1" applyProtection="1">
      <alignment horizontal="right" vertical="center"/>
    </xf>
    <xf numFmtId="168" fontId="29" fillId="0" borderId="22" xfId="0" applyNumberFormat="1" applyFont="1" applyBorder="1" applyAlignment="1" applyProtection="1">
      <alignment horizontal="right" vertical="center"/>
    </xf>
    <xf numFmtId="168" fontId="31" fillId="0" borderId="23" xfId="0" applyNumberFormat="1" applyFont="1" applyBorder="1" applyAlignment="1" applyProtection="1">
      <alignment horizontal="center" vertical="center"/>
    </xf>
    <xf numFmtId="168" fontId="29" fillId="0" borderId="24" xfId="0" applyNumberFormat="1" applyFont="1" applyBorder="1" applyAlignment="1" applyProtection="1">
      <alignment horizontal="right" vertical="center"/>
    </xf>
    <xf numFmtId="168" fontId="29" fillId="0" borderId="24" xfId="0" applyNumberFormat="1" applyFont="1" applyFill="1" applyBorder="1" applyAlignment="1" applyProtection="1">
      <alignment horizontal="right" vertical="center"/>
    </xf>
    <xf numFmtId="0" fontId="32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168" fontId="29" fillId="4" borderId="25" xfId="0" applyNumberFormat="1" applyFont="1" applyFill="1" applyBorder="1" applyAlignment="1" applyProtection="1">
      <alignment horizontal="right" vertical="center"/>
    </xf>
    <xf numFmtId="164" fontId="29" fillId="0" borderId="26" xfId="0" applyNumberFormat="1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left" vertical="center" indent="1"/>
      <protection locked="0"/>
    </xf>
    <xf numFmtId="165" fontId="29" fillId="0" borderId="26" xfId="0" applyNumberFormat="1" applyFont="1" applyBorder="1" applyAlignment="1" applyProtection="1">
      <alignment horizontal="right" vertical="center"/>
      <protection locked="0"/>
    </xf>
    <xf numFmtId="166" fontId="29" fillId="0" borderId="25" xfId="0" applyNumberFormat="1" applyFont="1" applyBorder="1" applyAlignment="1" applyProtection="1">
      <alignment horizontal="center" vertical="center"/>
    </xf>
    <xf numFmtId="167" fontId="29" fillId="0" borderId="26" xfId="0" applyNumberFormat="1" applyFont="1" applyBorder="1" applyAlignment="1" applyProtection="1">
      <alignment horizontal="right" vertical="center"/>
    </xf>
    <xf numFmtId="168" fontId="29" fillId="0" borderId="26" xfId="0" applyNumberFormat="1" applyFont="1" applyBorder="1" applyAlignment="1" applyProtection="1">
      <alignment horizontal="right" vertical="center"/>
    </xf>
    <xf numFmtId="168" fontId="29" fillId="0" borderId="27" xfId="0" applyNumberFormat="1" applyFont="1" applyBorder="1" applyAlignment="1" applyProtection="1">
      <alignment horizontal="right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4" fontId="0" fillId="0" borderId="0" xfId="0" applyNumberFormat="1" applyAlignment="1" applyProtection="1">
      <alignment horizontal="right" vertical="center" indent="1"/>
      <protection locked="0"/>
    </xf>
    <xf numFmtId="49" fontId="0" fillId="0" borderId="0" xfId="0" applyNumberFormat="1" applyAlignment="1" applyProtection="1">
      <alignment horizontal="right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164" fontId="30" fillId="2" borderId="26" xfId="0" applyNumberFormat="1" applyFont="1" applyFill="1" applyBorder="1" applyAlignment="1" applyProtection="1">
      <alignment horizontal="left" vertical="center" indent="1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164" fontId="29" fillId="0" borderId="15" xfId="0" applyNumberFormat="1" applyFont="1" applyBorder="1" applyAlignment="1" applyProtection="1">
      <alignment horizontal="center" vertical="center"/>
      <protection locked="0"/>
    </xf>
    <xf numFmtId="164" fontId="30" fillId="2" borderId="15" xfId="0" applyNumberFormat="1" applyFont="1" applyFill="1" applyBorder="1" applyAlignment="1" applyProtection="1">
      <alignment horizontal="left" vertical="center" indent="1"/>
      <protection locked="0"/>
    </xf>
    <xf numFmtId="0" fontId="29" fillId="0" borderId="15" xfId="0" applyFont="1" applyBorder="1" applyAlignment="1" applyProtection="1">
      <alignment horizontal="left" vertical="center" indent="1"/>
      <protection locked="0"/>
    </xf>
    <xf numFmtId="165" fontId="29" fillId="0" borderId="15" xfId="0" applyNumberFormat="1" applyFont="1" applyBorder="1" applyAlignment="1" applyProtection="1">
      <alignment horizontal="right" vertical="center"/>
      <protection locked="0"/>
    </xf>
    <xf numFmtId="166" fontId="29" fillId="0" borderId="14" xfId="0" applyNumberFormat="1" applyFont="1" applyBorder="1" applyAlignment="1" applyProtection="1">
      <alignment horizontal="center" vertical="center"/>
    </xf>
    <xf numFmtId="167" fontId="29" fillId="0" borderId="15" xfId="0" applyNumberFormat="1" applyFont="1" applyBorder="1" applyAlignment="1" applyProtection="1">
      <alignment horizontal="right" vertical="center"/>
    </xf>
    <xf numFmtId="168" fontId="29" fillId="4" borderId="40" xfId="0" applyNumberFormat="1" applyFont="1" applyFill="1" applyBorder="1" applyAlignment="1" applyProtection="1">
      <alignment horizontal="right" vertical="center"/>
    </xf>
    <xf numFmtId="168" fontId="29" fillId="0" borderId="15" xfId="0" applyNumberFormat="1" applyFont="1" applyBorder="1" applyAlignment="1" applyProtection="1">
      <alignment horizontal="right" vertical="center"/>
    </xf>
    <xf numFmtId="168" fontId="29" fillId="0" borderId="16" xfId="0" applyNumberFormat="1" applyFont="1" applyBorder="1" applyAlignment="1" applyProtection="1">
      <alignment horizontal="right" vertical="center"/>
    </xf>
    <xf numFmtId="168" fontId="31" fillId="0" borderId="41" xfId="0" applyNumberFormat="1" applyFont="1" applyBorder="1" applyAlignment="1" applyProtection="1">
      <alignment horizontal="center" vertical="center"/>
    </xf>
    <xf numFmtId="168" fontId="29" fillId="0" borderId="17" xfId="0" applyNumberFormat="1" applyFont="1" applyBorder="1" applyAlignment="1" applyProtection="1">
      <alignment horizontal="right" vertical="center"/>
    </xf>
    <xf numFmtId="168" fontId="29" fillId="0" borderId="17" xfId="0" applyNumberFormat="1" applyFont="1" applyFill="1" applyBorder="1" applyAlignment="1" applyProtection="1">
      <alignment horizontal="right" vertical="center"/>
    </xf>
    <xf numFmtId="0" fontId="12" fillId="0" borderId="0" xfId="1"/>
    <xf numFmtId="0" fontId="12" fillId="0" borderId="30" xfId="1" applyBorder="1" applyAlignment="1">
      <alignment horizontal="center" vertical="center" textRotation="90"/>
    </xf>
    <xf numFmtId="0" fontId="12" fillId="0" borderId="30" xfId="1" applyFont="1" applyBorder="1" applyAlignment="1">
      <alignment horizontal="center" vertical="center" wrapText="1"/>
    </xf>
    <xf numFmtId="0" fontId="12" fillId="0" borderId="42" xfId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Alignment="1">
      <alignment horizontal="center" vertical="center"/>
    </xf>
    <xf numFmtId="0" fontId="12" fillId="0" borderId="0" xfId="1" applyAlignment="1">
      <alignment vertical="center"/>
    </xf>
    <xf numFmtId="169" fontId="12" fillId="0" borderId="0" xfId="1" applyNumberFormat="1" applyAlignment="1">
      <alignment vertical="center"/>
    </xf>
    <xf numFmtId="0" fontId="12" fillId="0" borderId="43" xfId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169" fontId="12" fillId="0" borderId="43" xfId="1" applyNumberFormat="1" applyBorder="1" applyAlignment="1">
      <alignment horizontal="center" vertical="center"/>
    </xf>
    <xf numFmtId="201" fontId="12" fillId="0" borderId="43" xfId="1" applyNumberFormat="1" applyBorder="1" applyAlignment="1">
      <alignment horizontal="center" vertical="center"/>
    </xf>
    <xf numFmtId="202" fontId="12" fillId="0" borderId="0" xfId="1" applyNumberFormat="1"/>
    <xf numFmtId="166" fontId="12" fillId="0" borderId="43" xfId="1" applyNumberFormat="1" applyBorder="1" applyAlignment="1">
      <alignment horizontal="center" vertical="center"/>
    </xf>
    <xf numFmtId="202" fontId="12" fillId="0" borderId="43" xfId="1" applyNumberFormat="1" applyBorder="1" applyAlignment="1">
      <alignment horizontal="center" vertical="center"/>
    </xf>
    <xf numFmtId="201" fontId="12" fillId="0" borderId="0" xfId="1" applyNumberFormat="1" applyBorder="1" applyAlignment="1">
      <alignment horizontal="center" vertical="center"/>
    </xf>
    <xf numFmtId="0" fontId="12" fillId="0" borderId="4" xfId="1" applyFont="1" applyBorder="1" applyAlignment="1">
      <alignment horizontal="right" vertical="center"/>
    </xf>
    <xf numFmtId="203" fontId="12" fillId="0" borderId="6" xfId="1" applyNumberFormat="1" applyBorder="1" applyAlignment="1">
      <alignment horizontal="right" vertical="center"/>
    </xf>
    <xf numFmtId="203" fontId="68" fillId="0" borderId="43" xfId="1" applyNumberFormat="1" applyFont="1" applyBorder="1" applyAlignment="1">
      <alignment horizontal="right" vertical="center"/>
    </xf>
    <xf numFmtId="0" fontId="12" fillId="0" borderId="0" xfId="1" applyAlignment="1">
      <alignment horizontal="right"/>
    </xf>
    <xf numFmtId="203" fontId="69" fillId="0" borderId="43" xfId="1" applyNumberFormat="1" applyFont="1" applyBorder="1" applyAlignment="1">
      <alignment horizontal="right" vertical="center"/>
    </xf>
    <xf numFmtId="0" fontId="12" fillId="0" borderId="29" xfId="1" applyBorder="1" applyAlignment="1">
      <alignment horizontal="center" vertical="center"/>
    </xf>
    <xf numFmtId="169" fontId="12" fillId="0" borderId="29" xfId="1" applyNumberFormat="1" applyBorder="1" applyAlignment="1">
      <alignment horizontal="center" vertical="center"/>
    </xf>
    <xf numFmtId="201" fontId="12" fillId="0" borderId="29" xfId="1" applyNumberFormat="1" applyBorder="1" applyAlignment="1">
      <alignment horizontal="center" vertical="center"/>
    </xf>
    <xf numFmtId="166" fontId="12" fillId="0" borderId="29" xfId="1" applyNumberFormat="1" applyBorder="1" applyAlignment="1">
      <alignment horizontal="center" vertical="center"/>
    </xf>
    <xf numFmtId="202" fontId="12" fillId="0" borderId="29" xfId="1" applyNumberFormat="1" applyBorder="1" applyAlignment="1">
      <alignment horizontal="center" vertical="center"/>
    </xf>
    <xf numFmtId="0" fontId="12" fillId="0" borderId="28" xfId="1" applyFont="1" applyBorder="1" applyAlignment="1">
      <alignment horizontal="right" vertical="center"/>
    </xf>
    <xf numFmtId="204" fontId="12" fillId="0" borderId="39" xfId="1" applyNumberFormat="1" applyBorder="1" applyAlignment="1">
      <alignment horizontal="right" vertical="center"/>
    </xf>
    <xf numFmtId="204" fontId="68" fillId="0" borderId="29" xfId="1" applyNumberFormat="1" applyFont="1" applyBorder="1" applyAlignment="1">
      <alignment horizontal="right" vertical="center"/>
    </xf>
    <xf numFmtId="204" fontId="69" fillId="0" borderId="29" xfId="1" applyNumberFormat="1" applyFont="1" applyBorder="1" applyAlignment="1">
      <alignment horizontal="right" vertical="center"/>
    </xf>
    <xf numFmtId="0" fontId="12" fillId="0" borderId="44" xfId="1" applyFont="1" applyBorder="1" applyAlignment="1">
      <alignment horizontal="right" vertical="center"/>
    </xf>
    <xf numFmtId="203" fontId="12" fillId="0" borderId="45" xfId="1" applyNumberFormat="1" applyBorder="1" applyAlignment="1">
      <alignment horizontal="right" vertical="center"/>
    </xf>
    <xf numFmtId="203" fontId="68" fillId="0" borderId="38" xfId="1" applyNumberFormat="1" applyFont="1" applyBorder="1" applyAlignment="1">
      <alignment horizontal="right" vertical="center"/>
    </xf>
    <xf numFmtId="203" fontId="69" fillId="0" borderId="38" xfId="1" applyNumberFormat="1" applyFont="1" applyBorder="1" applyAlignment="1">
      <alignment horizontal="right" vertical="center"/>
    </xf>
    <xf numFmtId="0" fontId="12" fillId="0" borderId="29" xfId="1" applyFont="1" applyBorder="1" applyAlignment="1">
      <alignment horizontal="center" vertical="center"/>
    </xf>
    <xf numFmtId="0" fontId="12" fillId="0" borderId="0" xfId="1" applyFont="1"/>
    <xf numFmtId="0" fontId="12" fillId="0" borderId="31" xfId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31" xfId="1" applyFont="1" applyBorder="1" applyAlignment="1">
      <alignment horizontal="center" vertical="center"/>
    </xf>
    <xf numFmtId="169" fontId="12" fillId="0" borderId="31" xfId="1" applyNumberFormat="1" applyBorder="1" applyAlignment="1">
      <alignment horizontal="center" vertical="center"/>
    </xf>
    <xf numFmtId="201" fontId="12" fillId="0" borderId="31" xfId="1" applyNumberFormat="1" applyBorder="1" applyAlignment="1">
      <alignment horizontal="center" vertical="center"/>
    </xf>
    <xf numFmtId="166" fontId="12" fillId="0" borderId="31" xfId="1" applyNumberFormat="1" applyBorder="1" applyAlignment="1">
      <alignment horizontal="center" vertical="center"/>
    </xf>
    <xf numFmtId="202" fontId="12" fillId="0" borderId="31" xfId="1" applyNumberFormat="1" applyBorder="1" applyAlignment="1">
      <alignment horizontal="center" vertical="center"/>
    </xf>
    <xf numFmtId="0" fontId="12" fillId="18" borderId="29" xfId="1" applyFill="1" applyBorder="1" applyAlignment="1">
      <alignment horizontal="center" vertical="center"/>
    </xf>
    <xf numFmtId="0" fontId="12" fillId="18" borderId="29" xfId="1" applyFont="1" applyFill="1" applyBorder="1" applyAlignment="1">
      <alignment horizontal="center" vertical="center"/>
    </xf>
    <xf numFmtId="169" fontId="12" fillId="18" borderId="29" xfId="1" applyNumberFormat="1" applyFill="1" applyBorder="1" applyAlignment="1">
      <alignment horizontal="center" vertical="center"/>
    </xf>
    <xf numFmtId="0" fontId="12" fillId="18" borderId="0" xfId="1" applyFill="1" applyAlignment="1">
      <alignment vertical="center"/>
    </xf>
    <xf numFmtId="201" fontId="12" fillId="18" borderId="29" xfId="1" applyNumberFormat="1" applyFill="1" applyBorder="1" applyAlignment="1">
      <alignment horizontal="center" vertical="center"/>
    </xf>
    <xf numFmtId="202" fontId="12" fillId="18" borderId="46" xfId="1" applyNumberFormat="1" applyFill="1" applyBorder="1"/>
    <xf numFmtId="166" fontId="12" fillId="18" borderId="29" xfId="1" applyNumberFormat="1" applyFill="1" applyBorder="1" applyAlignment="1">
      <alignment horizontal="center" vertical="center"/>
    </xf>
    <xf numFmtId="202" fontId="12" fillId="18" borderId="29" xfId="1" applyNumberFormat="1" applyFill="1" applyBorder="1" applyAlignment="1">
      <alignment horizontal="center" vertical="center"/>
    </xf>
    <xf numFmtId="201" fontId="12" fillId="18" borderId="0" xfId="1" applyNumberFormat="1" applyFill="1" applyBorder="1" applyAlignment="1">
      <alignment horizontal="center" vertical="center"/>
    </xf>
    <xf numFmtId="0" fontId="12" fillId="18" borderId="4" xfId="1" applyFont="1" applyFill="1" applyBorder="1" applyAlignment="1">
      <alignment horizontal="right" vertical="center"/>
    </xf>
    <xf numFmtId="203" fontId="12" fillId="18" borderId="6" xfId="1" applyNumberFormat="1" applyFill="1" applyBorder="1" applyAlignment="1">
      <alignment horizontal="right" vertical="center"/>
    </xf>
    <xf numFmtId="0" fontId="12" fillId="18" borderId="0" xfId="1" applyFill="1"/>
    <xf numFmtId="203" fontId="68" fillId="18" borderId="43" xfId="1" applyNumberFormat="1" applyFont="1" applyFill="1" applyBorder="1" applyAlignment="1">
      <alignment horizontal="right" vertical="center"/>
    </xf>
    <xf numFmtId="0" fontId="12" fillId="18" borderId="0" xfId="1" applyFill="1" applyAlignment="1">
      <alignment horizontal="right"/>
    </xf>
    <xf numFmtId="203" fontId="69" fillId="18" borderId="43" xfId="1" applyNumberFormat="1" applyFont="1" applyFill="1" applyBorder="1" applyAlignment="1">
      <alignment horizontal="right" vertical="center"/>
    </xf>
    <xf numFmtId="202" fontId="12" fillId="18" borderId="0" xfId="1" applyNumberFormat="1" applyFill="1"/>
    <xf numFmtId="0" fontId="12" fillId="18" borderId="28" xfId="1" applyFont="1" applyFill="1" applyBorder="1" applyAlignment="1">
      <alignment horizontal="right" vertical="center"/>
    </xf>
    <xf numFmtId="204" fontId="12" fillId="18" borderId="39" xfId="1" applyNumberFormat="1" applyFill="1" applyBorder="1" applyAlignment="1">
      <alignment horizontal="right" vertical="center"/>
    </xf>
    <xf numFmtId="204" fontId="68" fillId="18" borderId="29" xfId="1" applyNumberFormat="1" applyFont="1" applyFill="1" applyBorder="1" applyAlignment="1">
      <alignment horizontal="right" vertical="center"/>
    </xf>
    <xf numFmtId="204" fontId="69" fillId="18" borderId="29" xfId="1" applyNumberFormat="1" applyFont="1" applyFill="1" applyBorder="1" applyAlignment="1">
      <alignment horizontal="right" vertical="center"/>
    </xf>
    <xf numFmtId="0" fontId="12" fillId="18" borderId="44" xfId="1" applyFont="1" applyFill="1" applyBorder="1" applyAlignment="1">
      <alignment horizontal="right" vertical="center"/>
    </xf>
    <xf numFmtId="203" fontId="12" fillId="18" borderId="45" xfId="1" applyNumberFormat="1" applyFill="1" applyBorder="1" applyAlignment="1">
      <alignment horizontal="right" vertical="center"/>
    </xf>
    <xf numFmtId="203" fontId="68" fillId="18" borderId="38" xfId="1" applyNumberFormat="1" applyFont="1" applyFill="1" applyBorder="1" applyAlignment="1">
      <alignment horizontal="right" vertical="center"/>
    </xf>
    <xf numFmtId="203" fontId="69" fillId="18" borderId="38" xfId="1" applyNumberFormat="1" applyFont="1" applyFill="1" applyBorder="1" applyAlignment="1">
      <alignment horizontal="right" vertical="center"/>
    </xf>
    <xf numFmtId="201" fontId="12" fillId="19" borderId="29" xfId="1" applyNumberFormat="1" applyFill="1" applyBorder="1" applyAlignment="1">
      <alignment vertical="center"/>
    </xf>
    <xf numFmtId="0" fontId="12" fillId="0" borderId="38" xfId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169" fontId="12" fillId="0" borderId="38" xfId="1" applyNumberFormat="1" applyBorder="1" applyAlignment="1">
      <alignment horizontal="center" vertical="center"/>
    </xf>
    <xf numFmtId="201" fontId="12" fillId="19" borderId="38" xfId="1" applyNumberFormat="1" applyFill="1" applyBorder="1" applyAlignment="1">
      <alignment vertical="center"/>
    </xf>
    <xf numFmtId="166" fontId="12" fillId="0" borderId="38" xfId="1" applyNumberFormat="1" applyBorder="1" applyAlignment="1">
      <alignment horizontal="center" vertical="center"/>
    </xf>
    <xf numFmtId="202" fontId="12" fillId="0" borderId="38" xfId="1" applyNumberFormat="1" applyBorder="1" applyAlignment="1">
      <alignment horizontal="center" vertical="center"/>
    </xf>
    <xf numFmtId="0" fontId="71" fillId="0" borderId="0" xfId="224" applyFont="1"/>
    <xf numFmtId="0" fontId="41" fillId="0" borderId="0" xfId="224" applyFont="1"/>
    <xf numFmtId="3" fontId="72" fillId="3" borderId="0" xfId="224" applyNumberFormat="1" applyFont="1" applyFill="1" applyAlignment="1">
      <alignment horizontal="center" vertical="center"/>
    </xf>
    <xf numFmtId="0" fontId="41" fillId="2" borderId="0" xfId="224" applyFont="1" applyFill="1"/>
    <xf numFmtId="3" fontId="73" fillId="2" borderId="0" xfId="224" applyNumberFormat="1" applyFont="1" applyFill="1"/>
    <xf numFmtId="0" fontId="73" fillId="2" borderId="0" xfId="224" applyFont="1" applyFill="1"/>
    <xf numFmtId="3" fontId="41" fillId="2" borderId="0" xfId="224" applyNumberFormat="1" applyFont="1" applyFill="1"/>
    <xf numFmtId="0" fontId="72" fillId="20" borderId="0" xfId="224" applyFont="1" applyFill="1"/>
    <xf numFmtId="0" fontId="74" fillId="20" borderId="0" xfId="224" applyFont="1" applyFill="1"/>
    <xf numFmtId="3" fontId="75" fillId="3" borderId="0" xfId="224" applyNumberFormat="1" applyFont="1" applyFill="1" applyAlignment="1">
      <alignment horizontal="center" vertical="center"/>
    </xf>
    <xf numFmtId="0" fontId="75" fillId="20" borderId="0" xfId="224" applyFont="1" applyFill="1"/>
    <xf numFmtId="0" fontId="73" fillId="20" borderId="0" xfId="224" applyFont="1" applyFill="1"/>
    <xf numFmtId="0" fontId="76" fillId="0" borderId="0" xfId="1" applyFont="1" applyFill="1" applyAlignment="1">
      <alignment vertical="center"/>
    </xf>
    <xf numFmtId="0" fontId="77" fillId="0" borderId="0" xfId="1" applyFont="1" applyFill="1" applyAlignment="1">
      <alignment vertical="center"/>
    </xf>
    <xf numFmtId="0" fontId="7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NumberFormat="1" applyFont="1" applyFill="1" applyAlignment="1">
      <alignment vertical="center"/>
    </xf>
    <xf numFmtId="0" fontId="12" fillId="2" borderId="0" xfId="1" applyNumberFormat="1" applyFont="1" applyFill="1" applyAlignment="1">
      <alignment vertical="center"/>
    </xf>
    <xf numFmtId="14" fontId="12" fillId="0" borderId="0" xfId="1" applyNumberFormat="1" applyFont="1" applyFill="1" applyAlignment="1">
      <alignment vertical="center"/>
    </xf>
    <xf numFmtId="0" fontId="55" fillId="0" borderId="0" xfId="1" applyFont="1" applyFill="1" applyAlignment="1">
      <alignment vertical="center"/>
    </xf>
    <xf numFmtId="0" fontId="41" fillId="2" borderId="0" xfId="1" applyFont="1" applyFill="1" applyAlignment="1">
      <alignment vertical="center"/>
    </xf>
    <xf numFmtId="0" fontId="66" fillId="0" borderId="0" xfId="1" applyFont="1" applyFill="1" applyAlignment="1">
      <alignment vertical="center"/>
    </xf>
    <xf numFmtId="0" fontId="79" fillId="21" borderId="26" xfId="1" applyFont="1" applyFill="1" applyBorder="1" applyAlignment="1">
      <alignment horizontal="center" vertical="center"/>
    </xf>
    <xf numFmtId="0" fontId="79" fillId="22" borderId="26" xfId="1" applyFont="1" applyFill="1" applyBorder="1" applyAlignment="1">
      <alignment horizontal="center" vertical="center"/>
    </xf>
    <xf numFmtId="0" fontId="80" fillId="0" borderId="26" xfId="1" applyFont="1" applyFill="1" applyBorder="1" applyAlignment="1">
      <alignment horizontal="right" vertical="center"/>
    </xf>
    <xf numFmtId="4" fontId="80" fillId="0" borderId="26" xfId="1" applyNumberFormat="1" applyFont="1" applyFill="1" applyBorder="1" applyAlignment="1">
      <alignment vertical="center"/>
    </xf>
    <xf numFmtId="3" fontId="80" fillId="21" borderId="26" xfId="1" applyNumberFormat="1" applyFont="1" applyFill="1" applyBorder="1" applyAlignment="1">
      <alignment vertical="center"/>
    </xf>
    <xf numFmtId="0" fontId="77" fillId="22" borderId="26" xfId="1" applyFont="1" applyFill="1" applyBorder="1" applyAlignment="1">
      <alignment horizontal="right" vertical="center"/>
    </xf>
    <xf numFmtId="168" fontId="29" fillId="0" borderId="43" xfId="0" applyNumberFormat="1" applyFont="1" applyBorder="1" applyAlignment="1" applyProtection="1">
      <alignment horizontal="right" vertical="center"/>
    </xf>
    <xf numFmtId="168" fontId="31" fillId="0" borderId="4" xfId="0" applyNumberFormat="1" applyFont="1" applyBorder="1" applyAlignment="1" applyProtection="1">
      <alignment horizontal="center" vertical="center"/>
    </xf>
    <xf numFmtId="168" fontId="29" fillId="0" borderId="43" xfId="0" applyNumberFormat="1" applyFont="1" applyFill="1" applyBorder="1" applyAlignment="1" applyProtection="1">
      <alignment horizontal="right" vertical="center"/>
    </xf>
    <xf numFmtId="0" fontId="12" fillId="0" borderId="32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70" fillId="18" borderId="13" xfId="1" applyFont="1" applyFill="1" applyBorder="1" applyAlignment="1">
      <alignment horizontal="center" vertical="center" textRotation="90"/>
    </xf>
    <xf numFmtId="4" fontId="16" fillId="0" borderId="4" xfId="0" applyNumberFormat="1" applyFont="1" applyBorder="1" applyAlignment="1" applyProtection="1">
      <alignment horizontal="center" vertical="center" wrapText="1"/>
      <protection locked="0"/>
    </xf>
    <xf numFmtId="4" fontId="16" fillId="0" borderId="5" xfId="0" applyNumberFormat="1" applyFont="1" applyBorder="1" applyAlignment="1" applyProtection="1">
      <alignment horizontal="center" vertical="center" wrapText="1"/>
      <protection locked="0"/>
    </xf>
    <xf numFmtId="4" fontId="16" fillId="0" borderId="6" xfId="0" applyNumberFormat="1" applyFont="1" applyBorder="1" applyAlignment="1" applyProtection="1">
      <alignment horizontal="center" vertical="center" wrapText="1"/>
      <protection locked="0"/>
    </xf>
    <xf numFmtId="4" fontId="16" fillId="0" borderId="7" xfId="0" applyNumberFormat="1" applyFont="1" applyBorder="1" applyAlignment="1" applyProtection="1">
      <alignment horizontal="center" vertical="center" wrapText="1"/>
      <protection locked="0"/>
    </xf>
    <xf numFmtId="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4" fontId="21" fillId="0" borderId="12" xfId="0" applyNumberFormat="1" applyFont="1" applyBorder="1" applyAlignment="1" applyProtection="1">
      <alignment horizontal="center" vertical="center" wrapText="1"/>
      <protection locked="0"/>
    </xf>
    <xf numFmtId="4" fontId="21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top" indent="1"/>
      <protection locked="0"/>
    </xf>
    <xf numFmtId="0" fontId="14" fillId="0" borderId="2" xfId="0" applyFont="1" applyBorder="1" applyAlignment="1" applyProtection="1">
      <alignment horizontal="center" vertical="center" textRotation="90"/>
      <protection locked="0"/>
    </xf>
    <xf numFmtId="0" fontId="14" fillId="0" borderId="9" xfId="0" applyFont="1" applyBorder="1" applyAlignment="1" applyProtection="1">
      <alignment horizontal="center" vertical="center" textRotation="90"/>
      <protection locked="0"/>
    </xf>
    <xf numFmtId="0" fontId="14" fillId="0" borderId="14" xfId="0" applyFont="1" applyBorder="1" applyAlignment="1" applyProtection="1">
      <alignment horizontal="center" vertical="center" textRotation="90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3" fontId="16" fillId="0" borderId="3" xfId="0" applyNumberFormat="1" applyFont="1" applyBorder="1" applyAlignment="1" applyProtection="1">
      <alignment horizontal="center" vertical="center" wrapText="1"/>
      <protection locked="0"/>
    </xf>
    <xf numFmtId="3" fontId="16" fillId="0" borderId="10" xfId="0" applyNumberFormat="1" applyFont="1" applyBorder="1" applyAlignment="1" applyProtection="1">
      <alignment horizontal="center" vertical="center"/>
      <protection locked="0"/>
    </xf>
  </cellXfs>
  <cellStyles count="225">
    <cellStyle name="Äåíåæíûé [0]_PERSONAL" xfId="2"/>
    <cellStyle name="Äåíåæíûé_PERSONAL" xfId="3"/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AFE" xfId="22"/>
    <cellStyle name="AFE 2" xfId="23"/>
    <cellStyle name="Binlik Ayracı 10" xfId="24"/>
    <cellStyle name="Binlik Ayracı 11" xfId="25"/>
    <cellStyle name="Binlik Ayracı 12" xfId="26"/>
    <cellStyle name="Binlik Ayracı 13" xfId="27"/>
    <cellStyle name="Binlik Ayracı 14" xfId="28"/>
    <cellStyle name="Binlik Ayracı 15" xfId="29"/>
    <cellStyle name="Binlik Ayracı 16" xfId="30"/>
    <cellStyle name="Binlik Ayracı 17" xfId="31"/>
    <cellStyle name="Binlik Ayracı 18" xfId="32"/>
    <cellStyle name="Binlik Ayracı 19" xfId="33"/>
    <cellStyle name="Binlik Ayracı 2" xfId="34"/>
    <cellStyle name="Binlik Ayracı 2 2" xfId="35"/>
    <cellStyle name="Binlik Ayracı 2 3" xfId="36"/>
    <cellStyle name="Binlik Ayracı 20" xfId="37"/>
    <cellStyle name="Binlik Ayracı 21" xfId="38"/>
    <cellStyle name="Binlik Ayracı 3" xfId="39"/>
    <cellStyle name="Binlik Ayracı 4" xfId="40"/>
    <cellStyle name="Binlik Ayracı 5" xfId="41"/>
    <cellStyle name="Binlik Ayracı 6" xfId="42"/>
    <cellStyle name="Binlik Ayracı 7" xfId="43"/>
    <cellStyle name="Binlik Ayracı 8" xfId="44"/>
    <cellStyle name="Binlik Ayracı 9" xfId="45"/>
    <cellStyle name="Calc Currency (0)" xfId="46"/>
    <cellStyle name="Calc Currency (2)" xfId="47"/>
    <cellStyle name="Calc Percent (0)" xfId="48"/>
    <cellStyle name="Calc Percent (0) 2" xfId="49"/>
    <cellStyle name="Calc Percent (0) 3" xfId="50"/>
    <cellStyle name="Calc Percent (1)" xfId="51"/>
    <cellStyle name="Calc Percent (1) 2" xfId="52"/>
    <cellStyle name="Calc Percent (1) 3" xfId="53"/>
    <cellStyle name="Calc Percent (2)" xfId="54"/>
    <cellStyle name="Calc Units (0)" xfId="55"/>
    <cellStyle name="Calc Units (1)" xfId="56"/>
    <cellStyle name="Calc Units (1) 2" xfId="57"/>
    <cellStyle name="Calc Units (1) 3" xfId="58"/>
    <cellStyle name="Calc Units (2)" xfId="59"/>
    <cellStyle name="category" xfId="60"/>
    <cellStyle name="Comma [0]_#6 Temps &amp; Contractors" xfId="61"/>
    <cellStyle name="Comma [00]" xfId="62"/>
    <cellStyle name="Comma 2" xfId="63"/>
    <cellStyle name="Comma 2 2" xfId="64"/>
    <cellStyle name="Comma 3" xfId="65"/>
    <cellStyle name="Comma 3 2" xfId="66"/>
    <cellStyle name="Comma 4" xfId="67"/>
    <cellStyle name="Comma 5" xfId="68"/>
    <cellStyle name="Comma 6" xfId="69"/>
    <cellStyle name="Comma 7" xfId="70"/>
    <cellStyle name="Comma_#6 Temps &amp; Contractors" xfId="71"/>
    <cellStyle name="Comma0" xfId="72"/>
    <cellStyle name="Currency [0]_#6 Temps &amp; Contractors" xfId="73"/>
    <cellStyle name="Currency [00]" xfId="74"/>
    <cellStyle name="Currency_#6 Temps &amp; Contractors" xfId="75"/>
    <cellStyle name="Currency0" xfId="76"/>
    <cellStyle name="Date" xfId="77"/>
    <cellStyle name="Date 2" xfId="78"/>
    <cellStyle name="Date Short" xfId="79"/>
    <cellStyle name="Date_06-EŞ-06-21___(21)___AKKAYALAR (personel servisi)" xfId="80"/>
    <cellStyle name="Dezimal [0]_Software Project Status" xfId="81"/>
    <cellStyle name="Dezimal_Software Project Status" xfId="82"/>
    <cellStyle name="Emphasis 1" xfId="83"/>
    <cellStyle name="Emphasis 2" xfId="84"/>
    <cellStyle name="Emphasis 3" xfId="85"/>
    <cellStyle name="Enter Currency (0)" xfId="86"/>
    <cellStyle name="Enter Currency (2)" xfId="87"/>
    <cellStyle name="Enter Units (0)" xfId="88"/>
    <cellStyle name="Enter Units (1)" xfId="89"/>
    <cellStyle name="Enter Units (1) 2" xfId="90"/>
    <cellStyle name="Enter Units (1) 3" xfId="91"/>
    <cellStyle name="Enter Units (2)" xfId="92"/>
    <cellStyle name="entry" xfId="93"/>
    <cellStyle name="Family_Option" xfId="94"/>
    <cellStyle name="Fixed" xfId="95"/>
    <cellStyle name="Fixed 2" xfId="96"/>
    <cellStyle name="Flag" xfId="97"/>
    <cellStyle name="Grey" xfId="98"/>
    <cellStyle name="HEADER" xfId="99"/>
    <cellStyle name="Header1" xfId="100"/>
    <cellStyle name="Header2" xfId="101"/>
    <cellStyle name="Heading 1" xfId="102"/>
    <cellStyle name="Heading 2" xfId="103"/>
    <cellStyle name="Heading1" xfId="104"/>
    <cellStyle name="Heading1 2" xfId="105"/>
    <cellStyle name="Heading2" xfId="106"/>
    <cellStyle name="Heading2 2" xfId="107"/>
    <cellStyle name="Heading3" xfId="108"/>
    <cellStyle name="Heading4" xfId="109"/>
    <cellStyle name="Heading4 2" xfId="110"/>
    <cellStyle name="Heading5" xfId="111"/>
    <cellStyle name="Heading5 2" xfId="112"/>
    <cellStyle name="Heading6" xfId="113"/>
    <cellStyle name="Horizontal" xfId="114"/>
    <cellStyle name="Hyperlink 2" xfId="115"/>
    <cellStyle name="Input [yellow]" xfId="116"/>
    <cellStyle name="Îáû÷íûé_PERSONAL" xfId="117"/>
    <cellStyle name="Link Currency (0)" xfId="118"/>
    <cellStyle name="Link Currency (2)" xfId="119"/>
    <cellStyle name="Link Units (0)" xfId="120"/>
    <cellStyle name="Link Units (1)" xfId="121"/>
    <cellStyle name="Link Units (1) 2" xfId="122"/>
    <cellStyle name="Link Units (1) 3" xfId="123"/>
    <cellStyle name="Link Units (2)" xfId="124"/>
    <cellStyle name="Matrix" xfId="125"/>
    <cellStyle name="Matrix 2" xfId="126"/>
    <cellStyle name="Millares [0]_detalle" xfId="127"/>
    <cellStyle name="Millares_detalle" xfId="128"/>
    <cellStyle name="Model" xfId="129"/>
    <cellStyle name="Moneda [0]_detalle" xfId="130"/>
    <cellStyle name="Moneda_detalle" xfId="131"/>
    <cellStyle name="Normal" xfId="0" builtinId="0"/>
    <cellStyle name="Normal - Style1" xfId="132"/>
    <cellStyle name="Normal - Style1 2" xfId="133"/>
    <cellStyle name="Normal - Style1 3" xfId="134"/>
    <cellStyle name="Normal 2" xfId="1"/>
    <cellStyle name="Normal 2 12" xfId="135"/>
    <cellStyle name="Normal 2 2" xfId="136"/>
    <cellStyle name="Normal 2 2 2" xfId="137"/>
    <cellStyle name="Normal 2 2 2 2" xfId="138"/>
    <cellStyle name="Normal 2 2 3" xfId="139"/>
    <cellStyle name="Normal 2 2 4" xfId="140"/>
    <cellStyle name="Normal 2 3" xfId="141"/>
    <cellStyle name="Normal 2 3 2" xfId="142"/>
    <cellStyle name="Normal 2 4" xfId="143"/>
    <cellStyle name="Normal 2 4 2" xfId="144"/>
    <cellStyle name="Normal 2 5" xfId="145"/>
    <cellStyle name="Normal 2 6" xfId="146"/>
    <cellStyle name="Normal 3" xfId="147"/>
    <cellStyle name="Normal 3 2" xfId="148"/>
    <cellStyle name="Normal 3 2 2" xfId="149"/>
    <cellStyle name="Normal 3 3" xfId="150"/>
    <cellStyle name="Normal 3 4" xfId="151"/>
    <cellStyle name="Normal 4" xfId="152"/>
    <cellStyle name="Normal 5" xfId="153"/>
    <cellStyle name="Normal 6" xfId="154"/>
    <cellStyle name="Normal 6 2" xfId="155"/>
    <cellStyle name="Normal 7" xfId="156"/>
    <cellStyle name="Normal 7 2" xfId="157"/>
    <cellStyle name="Normal 8" xfId="158"/>
    <cellStyle name="Normal_A" xfId="224"/>
    <cellStyle name="Note" xfId="159"/>
    <cellStyle name="Ôèíàíñîâûé [0]_PERSONAL" xfId="160"/>
    <cellStyle name="Ôèíàíñîâûé_PERSONAL" xfId="161"/>
    <cellStyle name="Option" xfId="162"/>
    <cellStyle name="Option 2" xfId="163"/>
    <cellStyle name="Option 3" xfId="164"/>
    <cellStyle name="OptionHeading" xfId="165"/>
    <cellStyle name="ParaBirimi 2" xfId="166"/>
    <cellStyle name="Percent [0]" xfId="167"/>
    <cellStyle name="Percent [00]" xfId="168"/>
    <cellStyle name="Percent [00] 2" xfId="169"/>
    <cellStyle name="Percent [00] 3" xfId="170"/>
    <cellStyle name="Percent [2]" xfId="171"/>
    <cellStyle name="Percent 2" xfId="172"/>
    <cellStyle name="Percent 2 2" xfId="173"/>
    <cellStyle name="Percent 3" xfId="174"/>
    <cellStyle name="Percent 4" xfId="175"/>
    <cellStyle name="Percent 5" xfId="176"/>
    <cellStyle name="Percent_#6 Temps &amp; Contractors" xfId="177"/>
    <cellStyle name="PrePop Currency (0)" xfId="178"/>
    <cellStyle name="PrePop Currency (2)" xfId="179"/>
    <cellStyle name="PrePop Units (0)" xfId="180"/>
    <cellStyle name="PrePop Units (1)" xfId="181"/>
    <cellStyle name="PrePop Units (1) 2" xfId="182"/>
    <cellStyle name="PrePop Units (1) 3" xfId="183"/>
    <cellStyle name="PrePop Units (2)" xfId="184"/>
    <cellStyle name="Price" xfId="185"/>
    <cellStyle name="Price 2" xfId="186"/>
    <cellStyle name="Price 3" xfId="187"/>
    <cellStyle name="Sheet Title" xfId="188"/>
    <cellStyle name="Standard_Modul1" xfId="189"/>
    <cellStyle name="Stil 1" xfId="190"/>
    <cellStyle name="Style 1" xfId="191"/>
    <cellStyle name="subhead" xfId="192"/>
    <cellStyle name="tabel" xfId="193"/>
    <cellStyle name="tabel 2" xfId="194"/>
    <cellStyle name="tabel 3" xfId="195"/>
    <cellStyle name="Text Indent A" xfId="196"/>
    <cellStyle name="Text Indent B" xfId="197"/>
    <cellStyle name="Text Indent C" xfId="198"/>
    <cellStyle name="Text Indent C 2" xfId="199"/>
    <cellStyle name="Text Indent C 3" xfId="200"/>
    <cellStyle name="Titel" xfId="201"/>
    <cellStyle name="Total" xfId="202"/>
    <cellStyle name="Total 2" xfId="203"/>
    <cellStyle name="Unit" xfId="204"/>
    <cellStyle name="Unit 2" xfId="205"/>
    <cellStyle name="Unit 3" xfId="206"/>
    <cellStyle name="Vertical" xfId="207"/>
    <cellStyle name="Vertical 2" xfId="208"/>
    <cellStyle name="Vertical 3" xfId="209"/>
    <cellStyle name="Virgül [0]_08.12.1997   AG-OG HAKEDİŞ" xfId="210"/>
    <cellStyle name="Währung [0]_Software Project Status" xfId="211"/>
    <cellStyle name="Währung_Software Project Status" xfId="212"/>
    <cellStyle name="Yüzde 2" xfId="213"/>
    <cellStyle name="Yüzde 2 2" xfId="214"/>
    <cellStyle name="Yüzde 2 2 2" xfId="215"/>
    <cellStyle name="Yüzde 3" xfId="216"/>
    <cellStyle name="Yüzde 4" xfId="217"/>
    <cellStyle name="Yüzde 5" xfId="218"/>
    <cellStyle name="Yüzde 5 2" xfId="219"/>
    <cellStyle name="Yüzde 6" xfId="220"/>
    <cellStyle name="Yüzde 6 2" xfId="221"/>
    <cellStyle name="Yüzde 7" xfId="222"/>
    <cellStyle name="Yüzde 8" xfId="223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shell.com.tr/home/content/tur/products_services/on_the_road/fuels/fuel_pricin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42</xdr:row>
      <xdr:rowOff>0</xdr:rowOff>
    </xdr:from>
    <xdr:to>
      <xdr:col>16</xdr:col>
      <xdr:colOff>0</xdr:colOff>
      <xdr:row>42</xdr:row>
      <xdr:rowOff>0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3238500" y="7896225"/>
          <a:ext cx="80200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tr-TR" sz="1200" b="1" i="0" u="sng" strike="noStrike">
              <a:solidFill>
                <a:srgbClr val="000000"/>
              </a:solidFill>
              <a:latin typeface="Antique Olive"/>
            </a:rPr>
            <a:t>İŞVEREN</a:t>
          </a:r>
          <a:endParaRPr lang="tr-TR" sz="1000" b="0" i="0" strike="noStrike">
            <a:solidFill>
              <a:srgbClr val="000000"/>
            </a:solidFill>
            <a:latin typeface="Antique Olive"/>
          </a:endParaRPr>
        </a:p>
        <a:p>
          <a:pPr algn="ctr" rtl="0">
            <a:defRPr sz="1000"/>
          </a:pPr>
          <a:r>
            <a:rPr lang="tr-TR" sz="800" b="0" i="1" u="sng" strike="noStrike">
              <a:solidFill>
                <a:srgbClr val="000000"/>
              </a:solidFill>
              <a:latin typeface="Antique Olive"/>
            </a:rPr>
            <a:t>Teknik Ofis Sorumlusu</a:t>
          </a:r>
          <a:r>
            <a:rPr lang="tr-TR" sz="1000" b="0" i="0" strike="noStrike">
              <a:solidFill>
                <a:srgbClr val="000000"/>
              </a:solidFill>
              <a:latin typeface="Antique Olive"/>
            </a:rPr>
            <a:t>                </a:t>
          </a:r>
          <a:r>
            <a:rPr lang="tr-TR" sz="800" b="0" i="1" u="sng" strike="noStrike">
              <a:solidFill>
                <a:srgbClr val="000000"/>
              </a:solidFill>
              <a:latin typeface="Antique Olive"/>
            </a:rPr>
            <a:t>Uygulama Sorumlusu</a:t>
          </a:r>
        </a:p>
      </xdr:txBody>
    </xdr:sp>
    <xdr:clientData/>
  </xdr:twoCellAnchor>
  <xdr:twoCellAnchor>
    <xdr:from>
      <xdr:col>2</xdr:col>
      <xdr:colOff>238125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942975" y="7896225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tr-TR" sz="1100" b="1" i="0" u="sng" strike="noStrike">
              <a:solidFill>
                <a:srgbClr val="000000"/>
              </a:solidFill>
              <a:latin typeface="Antique Olive"/>
            </a:rPr>
            <a:t>YÜKLENİCİ :</a:t>
          </a:r>
          <a:endParaRPr lang="tr-T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16</xdr:col>
      <xdr:colOff>0</xdr:colOff>
      <xdr:row>102</xdr:row>
      <xdr:rowOff>0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3238500" y="19250025"/>
          <a:ext cx="80200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tr-TR" sz="1200" b="1" i="0" u="sng" strike="noStrike">
              <a:solidFill>
                <a:srgbClr val="000000"/>
              </a:solidFill>
              <a:latin typeface="Antique Olive"/>
            </a:rPr>
            <a:t>İŞVEREN</a:t>
          </a:r>
          <a:endParaRPr lang="tr-TR" sz="1000" b="0" i="0" strike="noStrike">
            <a:solidFill>
              <a:srgbClr val="000000"/>
            </a:solidFill>
            <a:latin typeface="Antique Olive"/>
          </a:endParaRPr>
        </a:p>
        <a:p>
          <a:pPr algn="ctr" rtl="0">
            <a:defRPr sz="1000"/>
          </a:pPr>
          <a:r>
            <a:rPr lang="tr-TR" sz="800" b="0" i="1" u="sng" strike="noStrike">
              <a:solidFill>
                <a:srgbClr val="000000"/>
              </a:solidFill>
              <a:latin typeface="Antique Olive"/>
            </a:rPr>
            <a:t>Teknik Ofis Sorumlusu</a:t>
          </a:r>
          <a:r>
            <a:rPr lang="tr-TR" sz="1000" b="0" i="0" strike="noStrike">
              <a:solidFill>
                <a:srgbClr val="000000"/>
              </a:solidFill>
              <a:latin typeface="Antique Olive"/>
            </a:rPr>
            <a:t>                </a:t>
          </a:r>
          <a:r>
            <a:rPr lang="tr-TR" sz="800" b="0" i="1" u="sng" strike="noStrike">
              <a:solidFill>
                <a:srgbClr val="000000"/>
              </a:solidFill>
              <a:latin typeface="Antique Olive"/>
            </a:rPr>
            <a:t>Uygulama Sorumlusu</a:t>
          </a:r>
        </a:p>
      </xdr:txBody>
    </xdr:sp>
    <xdr:clientData/>
  </xdr:twoCellAnchor>
  <xdr:twoCellAnchor>
    <xdr:from>
      <xdr:col>2</xdr:col>
      <xdr:colOff>238125</xdr:colOff>
      <xdr:row>102</xdr:row>
      <xdr:rowOff>0</xdr:rowOff>
    </xdr:from>
    <xdr:to>
      <xdr:col>4</xdr:col>
      <xdr:colOff>0</xdr:colOff>
      <xdr:row>102</xdr:row>
      <xdr:rowOff>0</xdr:rowOff>
    </xdr:to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942975" y="19250025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tr-TR" sz="1100" b="1" i="0" u="sng" strike="noStrike">
              <a:solidFill>
                <a:srgbClr val="000000"/>
              </a:solidFill>
              <a:latin typeface="Antique Olive"/>
            </a:rPr>
            <a:t>YÜKLENİCİ :</a:t>
          </a:r>
          <a:endParaRPr lang="tr-T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238125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6" name="Text Box 135"/>
        <xdr:cNvSpPr txBox="1">
          <a:spLocks noChangeArrowheads="1"/>
        </xdr:cNvSpPr>
      </xdr:nvSpPr>
      <xdr:spPr bwMode="auto">
        <a:xfrm>
          <a:off x="942975" y="8258175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tr-TR" sz="1100" b="1" i="0" u="sng" strike="noStrike">
              <a:solidFill>
                <a:srgbClr val="000000"/>
              </a:solidFill>
              <a:latin typeface="Antique Olive"/>
            </a:rPr>
            <a:t>YÜKLENİCİ :</a:t>
          </a:r>
          <a:endParaRPr lang="tr-T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tr-T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16</xdr:col>
      <xdr:colOff>63499</xdr:colOff>
      <xdr:row>0</xdr:row>
      <xdr:rowOff>0</xdr:rowOff>
    </xdr:from>
    <xdr:to>
      <xdr:col>17</xdr:col>
      <xdr:colOff>80829</xdr:colOff>
      <xdr:row>4</xdr:row>
      <xdr:rowOff>84666</xdr:rowOff>
    </xdr:to>
    <xdr:pic>
      <xdr:nvPicPr>
        <xdr:cNvPr id="10" name="Resim 9" descr="C:\Users\Oguz\Downloads\shell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2049" y="0"/>
          <a:ext cx="931730" cy="865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ON\C\LEVENT\derince\Teklif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vent\levent%202004\LEVENT\derince\Teklif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vent\c\LEVENT\ANAIST~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AppData/Local/Microsoft/Windows/Temporary%20Internet%20Files/Content.Outlook/R7W739DL/Belgelerim/kar-zar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uz/02-%20arsiv/oguz%20(yedek)/03-%20belgelerim/02-2007.12_HAKEDISLER%20(eston%20sehir)/1.MAH_112-9ADA/Y-ES.SEH.2006-141_ESBETON_16.H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cuk/AppData/Local/Microsoft/Windows/Temporary%20Internet%20Files/Content.Outlook/BUO8WF0T/ECZACIBA&#350;I_OF&#304;S%20B&#304;NASI_TEKL&#304;F_&#199;ALI&#350;MA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rcun/projeler/ofis_bina/&#304;HALE/Tekyol-Kreatif%20Teklif%20Rev%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AppData/Local/Microsoft/Windows/Temporary%20Internet%20Files/Content.Outlook/R7W739DL/WINDOWS/Temporary%20Internet%20Files/Content.IE5/ECRXQXJS/BINGOL/ERYAMAN/HAK/ERI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AJ"/>
      <sheetName val="BLOK-KEŞİF"/>
      <sheetName val="TESİSAT"/>
      <sheetName val="ELKTRİK.1"/>
      <sheetName val="analiz"/>
      <sheetName val="rayiç"/>
      <sheetName val="İCMAL"/>
      <sheetName val="FİZ"/>
      <sheetName val="KAR-ZARAR"/>
      <sheetName val="NAKİT DEĞERLENDİRME"/>
      <sheetName val="BF"/>
      <sheetName val="BF-EK (ATTIRILMIŞ)"/>
      <sheetName val="KEŞİF"/>
      <sheetName val="KEŞİF(ARTTIRILMIŞ)"/>
      <sheetName val="KEŞİF-EK"/>
      <sheetName val="KEŞİF-fiz"/>
      <sheetName val="KEŞİF-fiz (2)"/>
      <sheetName val="KEŞİF-fiz (3)"/>
      <sheetName val="katsayılar"/>
      <sheetName val="MAHAL LİSTESİ"/>
      <sheetName val="KİR-KAR"/>
      <sheetName val="KİR-KAR (2)"/>
      <sheetName val="ÖDEME-36-kredisiz"/>
      <sheetName val="ÖDEME-42-kredisiz"/>
      <sheetName val="ÖDEME-36-kredili"/>
      <sheetName val="ÖDEME-36-kredili (2)"/>
      <sheetName val="ÖDEME-36-kredili (3)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6">
          <cell r="C6" t="str">
            <v>1</v>
          </cell>
          <cell r="D6">
            <v>2</v>
          </cell>
          <cell r="E6">
            <v>3</v>
          </cell>
          <cell r="F6">
            <v>4</v>
          </cell>
          <cell r="G6">
            <v>5</v>
          </cell>
          <cell r="H6">
            <v>6</v>
          </cell>
          <cell r="I6">
            <v>7</v>
          </cell>
        </row>
        <row r="7">
          <cell r="C7" t="str">
            <v>10000001</v>
          </cell>
          <cell r="D7" t="str">
            <v>Bodrum kazısı işçiliği</v>
          </cell>
          <cell r="E7" t="str">
            <v>m3</v>
          </cell>
          <cell r="F7" t="str">
            <v>L</v>
          </cell>
          <cell r="G7">
            <v>1250000</v>
          </cell>
          <cell r="H7">
            <v>419339</v>
          </cell>
          <cell r="I7">
            <v>2.98</v>
          </cell>
        </row>
        <row r="8">
          <cell r="C8" t="str">
            <v>10000002</v>
          </cell>
          <cell r="D8" t="str">
            <v>Dolgu yapılması işçiliği</v>
          </cell>
          <cell r="E8" t="str">
            <v>m3</v>
          </cell>
          <cell r="F8" t="str">
            <v>L</v>
          </cell>
          <cell r="G8">
            <v>468750</v>
          </cell>
          <cell r="H8">
            <v>419339</v>
          </cell>
          <cell r="I8">
            <v>1.1200000000000001</v>
          </cell>
        </row>
        <row r="9">
          <cell r="C9" t="str">
            <v>10000003</v>
          </cell>
          <cell r="D9" t="str">
            <v>Stabilize dolgu yapılması işçiliği</v>
          </cell>
          <cell r="E9" t="str">
            <v>m3</v>
          </cell>
          <cell r="F9" t="str">
            <v>L</v>
          </cell>
          <cell r="G9">
            <v>750000</v>
          </cell>
          <cell r="H9">
            <v>419339</v>
          </cell>
          <cell r="I9">
            <v>1.79</v>
          </cell>
        </row>
        <row r="10">
          <cell r="C10" t="str">
            <v>10000004</v>
          </cell>
          <cell r="D10" t="str">
            <v>Grobeton işçiliği</v>
          </cell>
          <cell r="E10" t="str">
            <v>m3</v>
          </cell>
          <cell r="F10" t="str">
            <v>L</v>
          </cell>
          <cell r="G10">
            <v>1000000</v>
          </cell>
          <cell r="H10">
            <v>479718.5</v>
          </cell>
          <cell r="I10">
            <v>2.08</v>
          </cell>
        </row>
        <row r="11">
          <cell r="C11" t="str">
            <v>10000005</v>
          </cell>
          <cell r="D11" t="str">
            <v>BA betonu işçiliği</v>
          </cell>
          <cell r="E11" t="str">
            <v>m3</v>
          </cell>
          <cell r="F11" t="str">
            <v>L</v>
          </cell>
          <cell r="G11">
            <v>900000</v>
          </cell>
          <cell r="H11">
            <v>479718.5</v>
          </cell>
          <cell r="I11">
            <v>1.88</v>
          </cell>
        </row>
        <row r="12">
          <cell r="C12" t="str">
            <v>10000006</v>
          </cell>
          <cell r="D12" t="str">
            <v>BA demiri işçiliği</v>
          </cell>
          <cell r="E12" t="str">
            <v>ton</v>
          </cell>
          <cell r="F12" t="str">
            <v>L</v>
          </cell>
          <cell r="G12">
            <v>40000000</v>
          </cell>
          <cell r="H12">
            <v>479718.5</v>
          </cell>
          <cell r="I12">
            <v>83.38</v>
          </cell>
        </row>
        <row r="13">
          <cell r="C13" t="str">
            <v>10000007</v>
          </cell>
          <cell r="D13" t="str">
            <v>Hasır çelik işçiliği</v>
          </cell>
          <cell r="E13" t="str">
            <v>ton</v>
          </cell>
          <cell r="F13" t="str">
            <v>L</v>
          </cell>
          <cell r="G13">
            <v>40000000</v>
          </cell>
          <cell r="H13">
            <v>479718.5</v>
          </cell>
          <cell r="I13">
            <v>83.38</v>
          </cell>
        </row>
        <row r="14">
          <cell r="C14" t="str">
            <v>10000008</v>
          </cell>
          <cell r="D14" t="str">
            <v>Düz kalıp işçiliği</v>
          </cell>
          <cell r="E14" t="str">
            <v>m2</v>
          </cell>
          <cell r="F14" t="str">
            <v>L</v>
          </cell>
          <cell r="G14">
            <v>1875000</v>
          </cell>
          <cell r="H14">
            <v>479718.5</v>
          </cell>
          <cell r="I14">
            <v>3.91</v>
          </cell>
        </row>
        <row r="15">
          <cell r="C15" t="str">
            <v>10000009</v>
          </cell>
          <cell r="D15" t="str">
            <v>Tünel kalıp işçiliği</v>
          </cell>
          <cell r="E15" t="str">
            <v>m2</v>
          </cell>
          <cell r="F15" t="str">
            <v>L</v>
          </cell>
          <cell r="G15">
            <v>2343750</v>
          </cell>
          <cell r="H15">
            <v>479718.5</v>
          </cell>
          <cell r="I15">
            <v>4.8899999999999997</v>
          </cell>
        </row>
        <row r="16">
          <cell r="C16" t="str">
            <v>10000010</v>
          </cell>
          <cell r="D16" t="str">
            <v>Brüt kalıp işçiliği</v>
          </cell>
          <cell r="E16" t="str">
            <v>m2</v>
          </cell>
          <cell r="F16" t="str">
            <v>L</v>
          </cell>
          <cell r="G16">
            <v>2500000</v>
          </cell>
          <cell r="H16">
            <v>479718.5</v>
          </cell>
          <cell r="I16">
            <v>5.21</v>
          </cell>
        </row>
        <row r="17">
          <cell r="C17" t="str">
            <v>10000011</v>
          </cell>
          <cell r="D17" t="str">
            <v>Lento montaj işçiliği</v>
          </cell>
          <cell r="E17" t="str">
            <v>mt</v>
          </cell>
          <cell r="F17" t="str">
            <v>L</v>
          </cell>
          <cell r="G17">
            <v>150000</v>
          </cell>
          <cell r="H17">
            <v>479718.5</v>
          </cell>
          <cell r="I17">
            <v>0.31</v>
          </cell>
        </row>
        <row r="18">
          <cell r="C18" t="str">
            <v>10000012</v>
          </cell>
          <cell r="D18" t="str">
            <v>Prakast merdiven-sahanlık  yapım işçiliği</v>
          </cell>
          <cell r="E18" t="str">
            <v>ad</v>
          </cell>
          <cell r="F18" t="str">
            <v>L</v>
          </cell>
          <cell r="G18">
            <v>8226562.5</v>
          </cell>
          <cell r="H18">
            <v>479718.5</v>
          </cell>
          <cell r="I18">
            <v>17.149999999999999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4">
          <cell r="C4">
            <v>36130</v>
          </cell>
          <cell r="D4">
            <v>1215.0999999999999</v>
          </cell>
        </row>
        <row r="5">
          <cell r="C5">
            <v>36161</v>
          </cell>
          <cell r="D5">
            <v>1258.5999999999999</v>
          </cell>
          <cell r="E5">
            <v>3.6000000000000032E-2</v>
          </cell>
          <cell r="F5">
            <v>3.6000000000000032E-2</v>
          </cell>
        </row>
        <row r="6">
          <cell r="C6">
            <v>36192</v>
          </cell>
          <cell r="D6">
            <v>1301</v>
          </cell>
          <cell r="E6">
            <v>3.400000000000003E-2</v>
          </cell>
          <cell r="F6">
            <v>7.0999999999999952E-2</v>
          </cell>
        </row>
        <row r="7">
          <cell r="C7">
            <v>36220</v>
          </cell>
          <cell r="D7">
            <v>1352.9</v>
          </cell>
          <cell r="E7">
            <v>4.0000000000000036E-2</v>
          </cell>
          <cell r="F7">
            <v>0.11299999999999999</v>
          </cell>
        </row>
        <row r="8">
          <cell r="C8">
            <v>36251</v>
          </cell>
          <cell r="D8">
            <v>1424.4</v>
          </cell>
          <cell r="E8">
            <v>5.2999999999999936E-2</v>
          </cell>
          <cell r="F8">
            <v>0.17199999999999993</v>
          </cell>
        </row>
        <row r="9">
          <cell r="C9">
            <v>36281</v>
          </cell>
          <cell r="D9">
            <v>1469.9</v>
          </cell>
          <cell r="E9">
            <v>3.2000000000000028E-2</v>
          </cell>
          <cell r="F9">
            <v>0.20999999999999996</v>
          </cell>
        </row>
        <row r="10">
          <cell r="C10">
            <v>36312</v>
          </cell>
          <cell r="D10">
            <v>1496.5</v>
          </cell>
          <cell r="E10">
            <v>1.8000000000000016E-2</v>
          </cell>
          <cell r="F10">
            <v>0.23199999999999998</v>
          </cell>
        </row>
        <row r="11">
          <cell r="C11">
            <v>36342</v>
          </cell>
          <cell r="D11">
            <v>1556</v>
          </cell>
          <cell r="E11">
            <v>4.0000000000000036E-2</v>
          </cell>
          <cell r="F11">
            <v>0.28099999999999992</v>
          </cell>
        </row>
        <row r="12">
          <cell r="C12">
            <v>36373</v>
          </cell>
          <cell r="D12">
            <v>1606.8</v>
          </cell>
          <cell r="E12">
            <v>3.2999999999999918E-2</v>
          </cell>
          <cell r="F12">
            <v>0.32200000000000006</v>
          </cell>
        </row>
        <row r="13">
          <cell r="C13">
            <v>36404</v>
          </cell>
          <cell r="D13">
            <v>1700.8</v>
          </cell>
          <cell r="E13">
            <v>5.8999999999999941E-2</v>
          </cell>
          <cell r="F13">
            <v>0.39999999999999991</v>
          </cell>
        </row>
        <row r="14">
          <cell r="C14">
            <v>36434</v>
          </cell>
          <cell r="D14">
            <v>1780.1</v>
          </cell>
          <cell r="E14">
            <v>4.6999999999999931E-2</v>
          </cell>
          <cell r="F14">
            <v>0.46500000000000008</v>
          </cell>
        </row>
        <row r="15">
          <cell r="C15">
            <v>36465</v>
          </cell>
          <cell r="D15">
            <v>1852.7</v>
          </cell>
          <cell r="E15">
            <v>4.0999999999999925E-2</v>
          </cell>
          <cell r="F15">
            <v>0.52499999999999991</v>
          </cell>
        </row>
        <row r="16">
          <cell r="C16">
            <v>36495</v>
          </cell>
          <cell r="D16">
            <v>1979.5</v>
          </cell>
          <cell r="E16">
            <v>6.800000000000006E-2</v>
          </cell>
          <cell r="F16">
            <v>0.629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AJ"/>
      <sheetName val="BLOK-KEŞİF"/>
      <sheetName val="TESİSAT"/>
      <sheetName val="ELKTRİK.1"/>
      <sheetName val="analiz"/>
      <sheetName val="rayiç"/>
      <sheetName val="İCMAL"/>
      <sheetName val="FİZ"/>
      <sheetName val="KAR-ZARAR"/>
      <sheetName val="NAKİT DEĞERLENDİRME"/>
      <sheetName val="BF"/>
      <sheetName val="BF-EK (ATTIRILMIŞ)"/>
      <sheetName val="KEŞİF"/>
      <sheetName val="KEŞİF(ARTTIRILMIŞ)"/>
      <sheetName val="KEŞİF-EK"/>
      <sheetName val="KEŞİF-fiz"/>
      <sheetName val="KEŞİF-fiz (2)"/>
      <sheetName val="KEŞİF-fiz (3)"/>
      <sheetName val="katsayılar"/>
      <sheetName val="MAHAL LİSTESİ"/>
      <sheetName val="KİR-KAR"/>
      <sheetName val="KİR-KAR (2)"/>
      <sheetName val="ÖDEME-36-kredisiz"/>
      <sheetName val="ÖDEME-42-kredisiz"/>
      <sheetName val="ÖDEME-36-kredili"/>
      <sheetName val="ÖDEME-36-kredili (2)"/>
      <sheetName val="ÖDEME-36-kredili (3)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İ RAYİÇ"/>
      <sheetName val="YENİ RAYİÇUSD"/>
      <sheetName val="KAZI-DOLGU"/>
      <sheetName val="KALIP-DEMİR-BETON"/>
      <sheetName val="BETONARME"/>
      <sheetName val="PREKAST"/>
      <sheetName val="DIŞ SIVA-DIŞ CEPHE ELEM"/>
      <sheetName val="İZOLASYON"/>
      <sheetName val="ÇATI"/>
      <sheetName val="BÖLMEDUVAR"/>
      <sheetName val="SIVA"/>
      <sheetName val="DÖŞEMEKAPLAMASI"/>
      <sheetName val="DUVARKAPLAMASI"/>
      <sheetName val="TAVANKAPLAMASI"/>
      <sheetName val="ASMATAVAN"/>
      <sheetName val="KAPI"/>
      <sheetName val="PENCERE"/>
      <sheetName val="DOLAP"/>
      <sheetName val="CAM"/>
      <sheetName val="MERDİVEN-KORKULUK"/>
      <sheetName val="ATIKSU-YAĞMURSUYU"/>
      <sheetName val="İÇME-SULAMA SUYU"/>
      <sheetName val="PTT"/>
      <sheetName val="SERT SATIH"/>
      <sheetName val="BİTKİLENDİRME"/>
      <sheetName val="ÇEŞİTLİ"/>
      <sheetName val="BRFTL(OCAK)"/>
      <sheetName val="BRFTL(ESK-TL)"/>
      <sheetName val="BRFTL(ESK-$)"/>
      <sheetName val="ESKALASYON"/>
      <sheetName val="DOLAR KURLARI"/>
      <sheetName val="KAZI-DOLGUUSD"/>
      <sheetName val="KALIP-DEMİR-BETONUSD"/>
      <sheetName val="BETONARMEUSD"/>
      <sheetName val="PREKASTUSD"/>
      <sheetName val="DIŞ SIVA-DIŞ CEPHE ELEMUSD"/>
      <sheetName val="İZOLASYONUSD"/>
      <sheetName val="ÇATIUSD"/>
      <sheetName val="BÖLMEDUVARUSD"/>
      <sheetName val="SIVAUSD"/>
      <sheetName val="DÖŞEMEKAPLAMASIUSD"/>
      <sheetName val="DUVARKAPLAMASIUSD"/>
      <sheetName val="TAVANKAPLAMASIUSD"/>
      <sheetName val="ASMATAVANUSD"/>
      <sheetName val="KAPIUSD"/>
      <sheetName val="PENCEREUSD"/>
      <sheetName val="DOLAPUSD"/>
      <sheetName val="CAMUSD"/>
      <sheetName val="MERDİVEN-KORKULUKUSD"/>
      <sheetName val="ATIKSU-YAĞMURSUYUUSD"/>
      <sheetName val="İÇME-SULAMA SUYUUSD"/>
      <sheetName val="PTTUSD"/>
      <sheetName val="SERT SATIHUSD"/>
      <sheetName val="BİTKİLENDİRMEUSD"/>
      <sheetName val="ÇEŞİTLİUSD"/>
      <sheetName val="sayfa no"/>
      <sheetName val="KAPAK1"/>
      <sheetName val="KAPAK2"/>
      <sheetName val="İMPORTBİRİMFİYATRAYİÇ"/>
      <sheetName val="İMPORTBİRİMFİYATPOZ"/>
      <sheetName val="İMPORTTOPLAM"/>
      <sheetName val="retl"/>
      <sheetName val="RATE"/>
      <sheetName val="#REF"/>
      <sheetName val="ANAIST~1"/>
      <sheetName val="ANALİZ1"/>
      <sheetName val="Sheet1"/>
      <sheetName val="TESİSATİ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1 (2)"/>
      <sheetName val="kar-zarar"/>
    </sheetNames>
    <definedNames>
      <definedName name="A" refersTo="#BAŞV!"/>
      <definedName name="ALİ" refersTo="#BAŞV!"/>
      <definedName name="B" refersTo="#BAŞV!"/>
      <definedName name="F" refersTo="#BAŞV!"/>
      <definedName name="h" refersTo="#BAŞV!"/>
      <definedName name="Macro1" refersTo="#BAŞV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n kapak"/>
      <sheetName val="icmal"/>
      <sheetName val="imalat iç sayfa"/>
      <sheetName val="Yeşil Defter"/>
      <sheetName val="BETON_İCMALİ-fatura--1.MAH"/>
      <sheetName val="Fatura_İcmali--1.MAH"/>
      <sheetName val="BETON_İCMALİ-fatura--3.MAH"/>
      <sheetName val="Fatura_İcmali--3.MAH"/>
      <sheetName val="kontrol"/>
      <sheetName val="masraf yeri"/>
      <sheetName val="arka kapak"/>
      <sheetName val="ödemeler icmali"/>
      <sheetName val="yazıya gecis"/>
      <sheetName val="masraf KOD"/>
    </sheetNames>
    <sheetDataSet>
      <sheetData sheetId="0"/>
      <sheetData sheetId="1"/>
      <sheetData sheetId="2">
        <row r="16">
          <cell r="D16" t="str">
            <v>Grobeton (250 Doz)</v>
          </cell>
        </row>
        <row r="17">
          <cell r="D17" t="str">
            <v>C-14/16 Beton</v>
          </cell>
        </row>
        <row r="18">
          <cell r="D18" t="str">
            <v>C-16/20 Beton</v>
          </cell>
        </row>
        <row r="19">
          <cell r="D19" t="str">
            <v>C-20/25 Beton</v>
          </cell>
        </row>
        <row r="20">
          <cell r="D20" t="str">
            <v>C-25/30 Beton</v>
          </cell>
        </row>
        <row r="21">
          <cell r="D21" t="str">
            <v>C-30/35 Beton</v>
          </cell>
        </row>
        <row r="22">
          <cell r="D22" t="str">
            <v>C-35/45Beton</v>
          </cell>
        </row>
        <row r="23">
          <cell r="D23" t="str">
            <v>Şap Betonu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RİK"/>
      <sheetName val="CCTV-GÜVENLİK"/>
      <sheetName val="BMS-BİNA OTOMASYON SİSTEMİ"/>
      <sheetName val="İCMAL"/>
    </sheetNames>
    <sheetDataSet>
      <sheetData sheetId="0" refreshError="1"/>
      <sheetData sheetId="1" refreshError="1"/>
      <sheetData sheetId="2" refreshError="1"/>
      <sheetData sheetId="3">
        <row r="13">
          <cell r="C13">
            <v>1.91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it"/>
      <sheetName val="ICMAL"/>
      <sheetName val="INS"/>
      <sheetName val="E-ELK."/>
      <sheetName val="E-CCTV"/>
      <sheetName val="E-BMS"/>
      <sheetName val="M-HVAC"/>
      <sheetName val="M-SIHHİ"/>
      <sheetName val="M-YANGIN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_onay"/>
      <sheetName val="İCMAL"/>
      <sheetName val="imalat_icmal"/>
      <sheetName val="inş_iç_tut"/>
      <sheetName val="sıh_iç_tut"/>
      <sheetName val="oto_iç_tut"/>
      <sheetName val="kal_iç_tut"/>
      <sheetName val="br_iç_tut"/>
      <sheetName val="elk_iç_tut"/>
      <sheetName val="inş_iç_er"/>
      <sheetName val="sıh_iç_er"/>
      <sheetName val="sıhhi"/>
      <sheetName val="oto_iç_er"/>
      <sheetName val="elk_iç_er"/>
      <sheetName val="otomatik"/>
      <sheetName val="kal_iç_er"/>
      <sheetName val="kalorifer"/>
      <sheetName val="brülör"/>
      <sheetName val="br_iç_er"/>
      <sheetName val="inş_iç_ihz"/>
      <sheetName val="sıh_iç_ihz"/>
      <sheetName val="kal_iç_ihz"/>
      <sheetName val="br_iç_ihz"/>
      <sheetName val="oto_iç_ihz"/>
      <sheetName val="ihz. icmal"/>
      <sheetName val="tem_hes"/>
      <sheetName val="br ihz. icm"/>
      <sheetName val="avans"/>
      <sheetName val="fiyat_hes_tab"/>
      <sheetName val="dem_fiy_fark"/>
      <sheetName val="elk_iç_ihz"/>
      <sheetName val="çim_fiy_farkı"/>
      <sheetName val="ayakıt"/>
      <sheetName val="mal_FF_icm"/>
      <sheetName val="fat_ihz"/>
      <sheetName val="söz_fiy_fark"/>
      <sheetName val="kap2"/>
      <sheetName val="kap1"/>
      <sheetName val="kar_fiy_fark"/>
      <sheetName val="Module1"/>
    </sheetNames>
    <sheetDataSet>
      <sheetData sheetId="0" refreshError="1"/>
      <sheetData sheetId="1" refreshError="1"/>
      <sheetData sheetId="2" refreshError="1">
        <row r="9">
          <cell r="E9">
            <v>100</v>
          </cell>
          <cell r="F9">
            <v>933.33333000000005</v>
          </cell>
          <cell r="G9">
            <v>48.2</v>
          </cell>
          <cell r="H9">
            <v>885.13333</v>
          </cell>
          <cell r="I9">
            <v>933.33333000000005</v>
          </cell>
        </row>
        <row r="10">
          <cell r="E10">
            <v>111</v>
          </cell>
          <cell r="F10">
            <v>233.33332999999999</v>
          </cell>
          <cell r="G10">
            <v>0</v>
          </cell>
          <cell r="H10">
            <v>233.33332999999999</v>
          </cell>
          <cell r="I10">
            <v>233.33332999999999</v>
          </cell>
        </row>
        <row r="11">
          <cell r="E11">
            <v>121</v>
          </cell>
          <cell r="F11">
            <v>70</v>
          </cell>
          <cell r="G11">
            <v>0</v>
          </cell>
          <cell r="H11">
            <v>70</v>
          </cell>
          <cell r="I11">
            <v>70</v>
          </cell>
        </row>
        <row r="12">
          <cell r="E12">
            <v>122</v>
          </cell>
          <cell r="F12">
            <v>163.33332999999999</v>
          </cell>
          <cell r="G12">
            <v>0</v>
          </cell>
          <cell r="H12">
            <v>163.33332999999999</v>
          </cell>
          <cell r="I12">
            <v>163.33332999999999</v>
          </cell>
        </row>
        <row r="13">
          <cell r="E13">
            <v>131</v>
          </cell>
          <cell r="F13">
            <v>121.33333</v>
          </cell>
          <cell r="G13">
            <v>0</v>
          </cell>
          <cell r="H13">
            <v>121.33333</v>
          </cell>
          <cell r="I13">
            <v>121.33333</v>
          </cell>
        </row>
        <row r="14">
          <cell r="E14">
            <v>132</v>
          </cell>
          <cell r="F14">
            <v>48.533329999999999</v>
          </cell>
          <cell r="G14">
            <v>0</v>
          </cell>
          <cell r="H14">
            <v>48.533329999999999</v>
          </cell>
          <cell r="I14">
            <v>48.533329999999999</v>
          </cell>
        </row>
        <row r="15">
          <cell r="E15">
            <v>133</v>
          </cell>
          <cell r="F15">
            <v>72.8</v>
          </cell>
          <cell r="G15">
            <v>0</v>
          </cell>
          <cell r="H15">
            <v>72.8</v>
          </cell>
          <cell r="I15">
            <v>72.8</v>
          </cell>
        </row>
        <row r="16">
          <cell r="E16">
            <v>141</v>
          </cell>
          <cell r="F16">
            <v>121.52</v>
          </cell>
          <cell r="G16">
            <v>0</v>
          </cell>
          <cell r="H16">
            <v>28</v>
          </cell>
          <cell r="I16">
            <v>28</v>
          </cell>
        </row>
        <row r="17">
          <cell r="E17">
            <v>142</v>
          </cell>
          <cell r="F17">
            <v>43</v>
          </cell>
          <cell r="G17">
            <v>0</v>
          </cell>
          <cell r="H17">
            <v>28</v>
          </cell>
          <cell r="I17">
            <v>28</v>
          </cell>
        </row>
        <row r="18">
          <cell r="E18">
            <v>143</v>
          </cell>
          <cell r="F18">
            <v>73.333330000000004</v>
          </cell>
          <cell r="G18">
            <v>0</v>
          </cell>
          <cell r="H18">
            <v>37.333329999999997</v>
          </cell>
          <cell r="I18">
            <v>37.333329999999997</v>
          </cell>
        </row>
        <row r="19">
          <cell r="E19">
            <v>151</v>
          </cell>
          <cell r="F19">
            <v>14.93333</v>
          </cell>
          <cell r="G19">
            <v>0</v>
          </cell>
          <cell r="H19">
            <v>14.93333</v>
          </cell>
          <cell r="I19">
            <v>14.93333</v>
          </cell>
        </row>
        <row r="20">
          <cell r="E20">
            <v>152</v>
          </cell>
          <cell r="F20">
            <v>14.93333</v>
          </cell>
          <cell r="G20">
            <v>0</v>
          </cell>
          <cell r="H20">
            <v>14.93333</v>
          </cell>
          <cell r="I20">
            <v>14.93333</v>
          </cell>
        </row>
        <row r="21">
          <cell r="E21">
            <v>153</v>
          </cell>
          <cell r="F21">
            <v>7.4666699999999997</v>
          </cell>
          <cell r="G21">
            <v>0</v>
          </cell>
          <cell r="H21">
            <v>7.4666699999999997</v>
          </cell>
          <cell r="I21">
            <v>7.4666699999999997</v>
          </cell>
        </row>
        <row r="22">
          <cell r="E22">
            <v>161</v>
          </cell>
          <cell r="F22">
            <v>22.4</v>
          </cell>
          <cell r="G22">
            <v>0</v>
          </cell>
          <cell r="H22">
            <v>22.4</v>
          </cell>
          <cell r="I22">
            <v>22.4</v>
          </cell>
        </row>
        <row r="23">
          <cell r="E23">
            <v>162</v>
          </cell>
          <cell r="F23">
            <v>22.4</v>
          </cell>
          <cell r="G23">
            <v>0</v>
          </cell>
          <cell r="H23">
            <v>22.4</v>
          </cell>
          <cell r="I23">
            <v>22.4</v>
          </cell>
        </row>
        <row r="24">
          <cell r="E24">
            <v>163</v>
          </cell>
          <cell r="F24">
            <v>11.2</v>
          </cell>
          <cell r="G24">
            <v>0</v>
          </cell>
          <cell r="H24">
            <v>11.2</v>
          </cell>
          <cell r="I24">
            <v>11.2</v>
          </cell>
        </row>
        <row r="25">
          <cell r="E25">
            <v>171</v>
          </cell>
          <cell r="F25">
            <v>37.333329999999997</v>
          </cell>
          <cell r="G25">
            <v>37.333329999999997</v>
          </cell>
          <cell r="H25">
            <v>0</v>
          </cell>
          <cell r="I25">
            <v>37.333329999999997</v>
          </cell>
        </row>
        <row r="26">
          <cell r="E26">
            <v>200</v>
          </cell>
          <cell r="F26">
            <v>1446.6666700000001</v>
          </cell>
          <cell r="G26">
            <v>0</v>
          </cell>
          <cell r="H26">
            <v>1446.6666700000001</v>
          </cell>
          <cell r="I26">
            <v>1446.6666700000001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300</v>
          </cell>
          <cell r="F28">
            <v>280</v>
          </cell>
          <cell r="G28">
            <v>0</v>
          </cell>
          <cell r="H28">
            <v>280</v>
          </cell>
          <cell r="I28">
            <v>280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E30">
            <v>311</v>
          </cell>
          <cell r="F30">
            <v>140</v>
          </cell>
          <cell r="G30">
            <v>0</v>
          </cell>
          <cell r="H30">
            <v>140</v>
          </cell>
          <cell r="I30">
            <v>140</v>
          </cell>
        </row>
        <row r="31">
          <cell r="E31">
            <v>322</v>
          </cell>
          <cell r="F31">
            <v>140</v>
          </cell>
          <cell r="G31">
            <v>0</v>
          </cell>
          <cell r="H31">
            <v>140</v>
          </cell>
          <cell r="I31">
            <v>140</v>
          </cell>
        </row>
        <row r="32">
          <cell r="E32">
            <v>400</v>
          </cell>
          <cell r="F32">
            <v>93.333330000000004</v>
          </cell>
          <cell r="G32">
            <v>0</v>
          </cell>
          <cell r="H32">
            <v>93.333330000000004</v>
          </cell>
          <cell r="I32">
            <v>93.333330000000004</v>
          </cell>
        </row>
        <row r="33">
          <cell r="E33">
            <v>401</v>
          </cell>
          <cell r="F33">
            <v>56</v>
          </cell>
          <cell r="G33">
            <v>0</v>
          </cell>
          <cell r="H33">
            <v>56</v>
          </cell>
          <cell r="I33">
            <v>56</v>
          </cell>
        </row>
        <row r="34">
          <cell r="E34">
            <v>402</v>
          </cell>
          <cell r="F34">
            <v>37.333329999999997</v>
          </cell>
          <cell r="G34">
            <v>0</v>
          </cell>
          <cell r="H34">
            <v>37.333329999999997</v>
          </cell>
          <cell r="I34">
            <v>37.333329999999997</v>
          </cell>
        </row>
        <row r="35">
          <cell r="E35">
            <v>500</v>
          </cell>
          <cell r="F35">
            <v>373.33332999999999</v>
          </cell>
          <cell r="G35">
            <v>10.66667</v>
          </cell>
          <cell r="H35">
            <v>362.66667000000001</v>
          </cell>
          <cell r="I35">
            <v>373.33332999999999</v>
          </cell>
        </row>
        <row r="36">
          <cell r="E36">
            <v>511</v>
          </cell>
          <cell r="F36">
            <v>29.866669999999999</v>
          </cell>
          <cell r="G36">
            <v>0</v>
          </cell>
          <cell r="H36">
            <v>29.866669999999999</v>
          </cell>
          <cell r="I36">
            <v>29.866669999999999</v>
          </cell>
        </row>
        <row r="37">
          <cell r="E37">
            <v>512</v>
          </cell>
          <cell r="F37">
            <v>44.8</v>
          </cell>
          <cell r="G37">
            <v>0</v>
          </cell>
          <cell r="H37">
            <v>44.8</v>
          </cell>
          <cell r="I37">
            <v>44.8</v>
          </cell>
        </row>
        <row r="38">
          <cell r="E38">
            <v>521</v>
          </cell>
          <cell r="F38">
            <v>74.666669999999996</v>
          </cell>
          <cell r="G38">
            <v>1.6</v>
          </cell>
          <cell r="H38">
            <v>73.066670000000002</v>
          </cell>
          <cell r="I38">
            <v>74.666669999999996</v>
          </cell>
        </row>
        <row r="39">
          <cell r="E39">
            <v>522</v>
          </cell>
          <cell r="F39">
            <v>74.666669999999996</v>
          </cell>
          <cell r="G39">
            <v>1.6</v>
          </cell>
          <cell r="H39">
            <v>73.066670000000002</v>
          </cell>
          <cell r="I39">
            <v>74.666669999999996</v>
          </cell>
        </row>
        <row r="40">
          <cell r="E40">
            <v>531</v>
          </cell>
          <cell r="F40">
            <v>37.333329999999997</v>
          </cell>
          <cell r="G40">
            <v>1.8666700000000001</v>
          </cell>
          <cell r="H40">
            <v>35.466670000000001</v>
          </cell>
          <cell r="I40">
            <v>37.333329999999997</v>
          </cell>
        </row>
        <row r="41">
          <cell r="E41">
            <v>541</v>
          </cell>
          <cell r="F41">
            <v>112</v>
          </cell>
          <cell r="G41">
            <v>5.6</v>
          </cell>
          <cell r="H41">
            <v>106.4</v>
          </cell>
          <cell r="I41">
            <v>112</v>
          </cell>
        </row>
        <row r="42">
          <cell r="E42">
            <v>600</v>
          </cell>
          <cell r="F42">
            <v>140</v>
          </cell>
          <cell r="G42">
            <v>0</v>
          </cell>
          <cell r="H42">
            <v>140</v>
          </cell>
          <cell r="I42">
            <v>140</v>
          </cell>
        </row>
        <row r="43">
          <cell r="E43">
            <v>601</v>
          </cell>
          <cell r="F43">
            <v>70</v>
          </cell>
          <cell r="G43">
            <v>0</v>
          </cell>
          <cell r="H43">
            <v>70</v>
          </cell>
          <cell r="I43">
            <v>70</v>
          </cell>
        </row>
        <row r="44">
          <cell r="E44">
            <v>602</v>
          </cell>
          <cell r="F44">
            <v>70</v>
          </cell>
          <cell r="G44">
            <v>0</v>
          </cell>
          <cell r="H44">
            <v>70</v>
          </cell>
          <cell r="I44">
            <v>70</v>
          </cell>
        </row>
        <row r="45">
          <cell r="E45">
            <v>700</v>
          </cell>
          <cell r="F45">
            <v>186.66667000000001</v>
          </cell>
          <cell r="G45">
            <v>0</v>
          </cell>
          <cell r="H45">
            <v>186.66667000000001</v>
          </cell>
          <cell r="I45">
            <v>186.66667000000001</v>
          </cell>
        </row>
        <row r="46">
          <cell r="E46">
            <v>701</v>
          </cell>
          <cell r="F46">
            <v>28</v>
          </cell>
          <cell r="G46">
            <v>0</v>
          </cell>
          <cell r="H46">
            <v>28</v>
          </cell>
          <cell r="I46">
            <v>28</v>
          </cell>
        </row>
        <row r="47">
          <cell r="E47">
            <v>702</v>
          </cell>
          <cell r="F47">
            <v>149.33332999999999</v>
          </cell>
          <cell r="G47">
            <v>0</v>
          </cell>
          <cell r="H47">
            <v>149.33332999999999</v>
          </cell>
          <cell r="I47">
            <v>149.33332999999999</v>
          </cell>
        </row>
        <row r="48">
          <cell r="E48">
            <v>703</v>
          </cell>
          <cell r="F48">
            <v>9.3333300000000001</v>
          </cell>
          <cell r="G48">
            <v>0</v>
          </cell>
          <cell r="H48">
            <v>9.3333300000000001</v>
          </cell>
          <cell r="I48">
            <v>9.3333300000000001</v>
          </cell>
        </row>
        <row r="49">
          <cell r="E49">
            <v>800</v>
          </cell>
          <cell r="F49">
            <v>46.666670000000003</v>
          </cell>
          <cell r="G49">
            <v>0</v>
          </cell>
          <cell r="H49">
            <v>46.666670000000003</v>
          </cell>
          <cell r="I49">
            <v>46.666670000000003</v>
          </cell>
        </row>
        <row r="50">
          <cell r="E50">
            <v>801</v>
          </cell>
          <cell r="F50">
            <v>18.66667</v>
          </cell>
          <cell r="G50">
            <v>0</v>
          </cell>
          <cell r="H50">
            <v>18.66667</v>
          </cell>
          <cell r="I50">
            <v>18.66667</v>
          </cell>
        </row>
        <row r="51">
          <cell r="E51">
            <v>802</v>
          </cell>
          <cell r="F51">
            <v>28</v>
          </cell>
          <cell r="G51">
            <v>0</v>
          </cell>
          <cell r="H51">
            <v>28</v>
          </cell>
          <cell r="I51">
            <v>28</v>
          </cell>
        </row>
        <row r="52">
          <cell r="E52">
            <v>900</v>
          </cell>
          <cell r="F52">
            <v>140</v>
          </cell>
          <cell r="G52">
            <v>2.125</v>
          </cell>
          <cell r="H52">
            <v>137.875</v>
          </cell>
          <cell r="I52">
            <v>140</v>
          </cell>
        </row>
        <row r="53">
          <cell r="E53">
            <v>901</v>
          </cell>
          <cell r="F53">
            <v>42</v>
          </cell>
          <cell r="G53">
            <v>0</v>
          </cell>
          <cell r="H53">
            <v>42</v>
          </cell>
          <cell r="I53">
            <v>42</v>
          </cell>
        </row>
        <row r="54">
          <cell r="E54">
            <v>902</v>
          </cell>
          <cell r="F54">
            <v>63</v>
          </cell>
          <cell r="G54">
            <v>0</v>
          </cell>
          <cell r="H54">
            <v>63</v>
          </cell>
          <cell r="I54">
            <v>63</v>
          </cell>
        </row>
        <row r="55">
          <cell r="E55">
            <v>903</v>
          </cell>
          <cell r="F55">
            <v>28</v>
          </cell>
          <cell r="G55">
            <v>0</v>
          </cell>
          <cell r="H55">
            <v>28</v>
          </cell>
          <cell r="I55">
            <v>28</v>
          </cell>
        </row>
        <row r="56">
          <cell r="E56">
            <v>904</v>
          </cell>
          <cell r="F56">
            <v>7</v>
          </cell>
          <cell r="G56">
            <v>2.125</v>
          </cell>
          <cell r="H56">
            <v>4.875</v>
          </cell>
          <cell r="I56">
            <v>7</v>
          </cell>
        </row>
        <row r="57">
          <cell r="E57">
            <v>1000</v>
          </cell>
          <cell r="F57">
            <v>699.76666999999998</v>
          </cell>
          <cell r="G57">
            <v>72.474999999999994</v>
          </cell>
          <cell r="H57">
            <v>627.29166999999995</v>
          </cell>
          <cell r="I57">
            <v>699.76666999999998</v>
          </cell>
        </row>
        <row r="58">
          <cell r="E58">
            <v>1011</v>
          </cell>
          <cell r="F58">
            <v>73.5</v>
          </cell>
          <cell r="G58">
            <v>0</v>
          </cell>
          <cell r="H58">
            <v>73.5</v>
          </cell>
          <cell r="I58">
            <v>73.5</v>
          </cell>
        </row>
        <row r="59">
          <cell r="E59">
            <v>1012</v>
          </cell>
          <cell r="F59">
            <v>31.266670000000001</v>
          </cell>
          <cell r="G59">
            <v>0</v>
          </cell>
          <cell r="H59">
            <v>31.266670000000001</v>
          </cell>
          <cell r="I59">
            <v>31.266670000000001</v>
          </cell>
        </row>
        <row r="60">
          <cell r="E60">
            <v>1021</v>
          </cell>
          <cell r="F60">
            <v>140</v>
          </cell>
          <cell r="G60">
            <v>0</v>
          </cell>
          <cell r="H60">
            <v>140</v>
          </cell>
          <cell r="I60">
            <v>140</v>
          </cell>
        </row>
        <row r="61">
          <cell r="E61">
            <v>1031</v>
          </cell>
          <cell r="F61">
            <v>7</v>
          </cell>
          <cell r="G61">
            <v>0</v>
          </cell>
          <cell r="H61">
            <v>14</v>
          </cell>
          <cell r="I61">
            <v>14</v>
          </cell>
        </row>
        <row r="62">
          <cell r="E62">
            <v>1032</v>
          </cell>
          <cell r="F62">
            <v>7</v>
          </cell>
          <cell r="G62">
            <v>0</v>
          </cell>
          <cell r="H62">
            <v>0</v>
          </cell>
          <cell r="I62">
            <v>0</v>
          </cell>
        </row>
        <row r="63">
          <cell r="E63">
            <v>1033</v>
          </cell>
          <cell r="F63">
            <v>21</v>
          </cell>
          <cell r="G63">
            <v>0</v>
          </cell>
          <cell r="H63">
            <v>21</v>
          </cell>
          <cell r="I63">
            <v>21</v>
          </cell>
        </row>
        <row r="64">
          <cell r="E64">
            <v>1034</v>
          </cell>
          <cell r="F64">
            <v>21</v>
          </cell>
          <cell r="G64">
            <v>0.375</v>
          </cell>
          <cell r="H64">
            <v>20.625</v>
          </cell>
          <cell r="I64">
            <v>21</v>
          </cell>
        </row>
        <row r="65">
          <cell r="E65">
            <v>1035</v>
          </cell>
          <cell r="F65">
            <v>21</v>
          </cell>
          <cell r="G65">
            <v>0</v>
          </cell>
          <cell r="H65">
            <v>21</v>
          </cell>
          <cell r="I65">
            <v>21</v>
          </cell>
        </row>
        <row r="66">
          <cell r="E66">
            <v>1036</v>
          </cell>
          <cell r="F66">
            <v>35</v>
          </cell>
          <cell r="G66">
            <v>0</v>
          </cell>
          <cell r="H66">
            <v>35</v>
          </cell>
          <cell r="I66">
            <v>35</v>
          </cell>
        </row>
        <row r="67">
          <cell r="E67">
            <v>1037</v>
          </cell>
          <cell r="F67">
            <v>28</v>
          </cell>
          <cell r="G67">
            <v>5.6</v>
          </cell>
          <cell r="H67">
            <v>22.4</v>
          </cell>
          <cell r="I67">
            <v>28</v>
          </cell>
        </row>
        <row r="68">
          <cell r="E68">
            <v>1038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E69">
            <v>1041</v>
          </cell>
          <cell r="F69">
            <v>42</v>
          </cell>
          <cell r="G69">
            <v>0</v>
          </cell>
          <cell r="H69">
            <v>42</v>
          </cell>
          <cell r="I69">
            <v>42</v>
          </cell>
        </row>
        <row r="70">
          <cell r="E70">
            <v>1042</v>
          </cell>
          <cell r="F70">
            <v>10.5</v>
          </cell>
          <cell r="G70">
            <v>0</v>
          </cell>
          <cell r="H70">
            <v>10.5</v>
          </cell>
          <cell r="I70">
            <v>10.5</v>
          </cell>
        </row>
        <row r="71">
          <cell r="E71">
            <v>1043</v>
          </cell>
          <cell r="F71">
            <v>15.75</v>
          </cell>
          <cell r="G71">
            <v>0</v>
          </cell>
          <cell r="H71">
            <v>15.75</v>
          </cell>
          <cell r="I71">
            <v>15.75</v>
          </cell>
        </row>
        <row r="72">
          <cell r="E72">
            <v>1044</v>
          </cell>
          <cell r="F72">
            <v>36.75</v>
          </cell>
          <cell r="G72">
            <v>0</v>
          </cell>
          <cell r="H72">
            <v>36.75</v>
          </cell>
          <cell r="I72">
            <v>36.75</v>
          </cell>
        </row>
        <row r="73">
          <cell r="E73">
            <v>1051</v>
          </cell>
          <cell r="F73">
            <v>56</v>
          </cell>
          <cell r="G73">
            <v>0</v>
          </cell>
          <cell r="H73">
            <v>56</v>
          </cell>
          <cell r="I73">
            <v>56</v>
          </cell>
        </row>
        <row r="74">
          <cell r="E74">
            <v>1052</v>
          </cell>
          <cell r="F74">
            <v>14</v>
          </cell>
          <cell r="G74">
            <v>0</v>
          </cell>
          <cell r="H74">
            <v>14</v>
          </cell>
          <cell r="I74">
            <v>14</v>
          </cell>
        </row>
        <row r="75">
          <cell r="E75">
            <v>1053</v>
          </cell>
          <cell r="F75">
            <v>56</v>
          </cell>
          <cell r="G75">
            <v>0</v>
          </cell>
          <cell r="H75">
            <v>56</v>
          </cell>
          <cell r="I75">
            <v>56</v>
          </cell>
        </row>
        <row r="76">
          <cell r="E76">
            <v>1054</v>
          </cell>
          <cell r="F76">
            <v>14</v>
          </cell>
          <cell r="G76">
            <v>0</v>
          </cell>
          <cell r="H76">
            <v>14</v>
          </cell>
          <cell r="I76">
            <v>14</v>
          </cell>
        </row>
        <row r="77">
          <cell r="E77">
            <v>1061</v>
          </cell>
          <cell r="F77">
            <v>56</v>
          </cell>
          <cell r="G77">
            <v>56</v>
          </cell>
          <cell r="H77">
            <v>0</v>
          </cell>
          <cell r="I77">
            <v>56</v>
          </cell>
        </row>
        <row r="78">
          <cell r="E78">
            <v>1062</v>
          </cell>
          <cell r="F78">
            <v>14</v>
          </cell>
          <cell r="G78">
            <v>10.5</v>
          </cell>
          <cell r="H78">
            <v>3.5</v>
          </cell>
          <cell r="I78">
            <v>14</v>
          </cell>
        </row>
        <row r="79">
          <cell r="E79">
            <v>1100</v>
          </cell>
          <cell r="F79">
            <v>420</v>
          </cell>
          <cell r="G79">
            <v>71.400000000000006</v>
          </cell>
          <cell r="H79">
            <v>348.6</v>
          </cell>
          <cell r="I79">
            <v>420</v>
          </cell>
        </row>
        <row r="80">
          <cell r="E80">
            <v>1111</v>
          </cell>
          <cell r="F80">
            <v>42</v>
          </cell>
          <cell r="G80">
            <v>0</v>
          </cell>
          <cell r="H80">
            <v>42</v>
          </cell>
          <cell r="I80">
            <v>42</v>
          </cell>
        </row>
        <row r="81">
          <cell r="E81">
            <v>1121</v>
          </cell>
          <cell r="F81">
            <v>126</v>
          </cell>
          <cell r="G81">
            <v>0</v>
          </cell>
          <cell r="H81">
            <v>126</v>
          </cell>
          <cell r="I81">
            <v>126</v>
          </cell>
        </row>
        <row r="82">
          <cell r="E82">
            <v>1131</v>
          </cell>
          <cell r="F82">
            <v>126</v>
          </cell>
          <cell r="G82">
            <v>31.5</v>
          </cell>
          <cell r="H82">
            <v>94.5</v>
          </cell>
          <cell r="I82">
            <v>126</v>
          </cell>
        </row>
        <row r="83">
          <cell r="E83">
            <v>1141</v>
          </cell>
          <cell r="F83">
            <v>84</v>
          </cell>
          <cell r="G83">
            <v>18.899999999999999</v>
          </cell>
          <cell r="H83">
            <v>65.099999999999994</v>
          </cell>
          <cell r="I83">
            <v>84</v>
          </cell>
        </row>
        <row r="84">
          <cell r="E84">
            <v>1151</v>
          </cell>
          <cell r="F84">
            <v>42</v>
          </cell>
          <cell r="G84">
            <v>21</v>
          </cell>
          <cell r="H84">
            <v>21</v>
          </cell>
          <cell r="I84">
            <v>42</v>
          </cell>
        </row>
        <row r="85">
          <cell r="E85">
            <v>1200</v>
          </cell>
          <cell r="F85">
            <v>233.33332999999999</v>
          </cell>
          <cell r="G85">
            <v>0</v>
          </cell>
          <cell r="H85">
            <v>233.33332999999999</v>
          </cell>
          <cell r="I85">
            <v>233.33332999999999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E87">
            <v>1201</v>
          </cell>
          <cell r="F87">
            <v>116.66667</v>
          </cell>
          <cell r="G87">
            <v>0</v>
          </cell>
          <cell r="H87">
            <v>116.66667</v>
          </cell>
          <cell r="I87">
            <v>116.66667</v>
          </cell>
        </row>
        <row r="88">
          <cell r="E88">
            <v>1202</v>
          </cell>
          <cell r="F88">
            <v>116.66667</v>
          </cell>
          <cell r="G88">
            <v>0</v>
          </cell>
          <cell r="H88">
            <v>116.66667</v>
          </cell>
          <cell r="I88">
            <v>116.66667</v>
          </cell>
        </row>
        <row r="89">
          <cell r="E89">
            <v>1300</v>
          </cell>
          <cell r="F89">
            <v>93.333330000000004</v>
          </cell>
          <cell r="G89">
            <v>0</v>
          </cell>
          <cell r="H89">
            <v>93.333330000000004</v>
          </cell>
          <cell r="I89">
            <v>93.333330000000004</v>
          </cell>
        </row>
        <row r="90">
          <cell r="E90">
            <v>1301</v>
          </cell>
          <cell r="F90">
            <v>46.666670000000003</v>
          </cell>
          <cell r="G90">
            <v>0</v>
          </cell>
          <cell r="H90">
            <v>46.666670000000003</v>
          </cell>
          <cell r="I90">
            <v>46.666670000000003</v>
          </cell>
        </row>
        <row r="91">
          <cell r="E91">
            <v>1302</v>
          </cell>
          <cell r="F91">
            <v>46.666670000000003</v>
          </cell>
          <cell r="G91">
            <v>0</v>
          </cell>
          <cell r="H91">
            <v>46.666670000000003</v>
          </cell>
          <cell r="I91">
            <v>46.666670000000003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E93">
            <v>1400</v>
          </cell>
          <cell r="F93">
            <v>93.333330000000004</v>
          </cell>
          <cell r="G93">
            <v>9</v>
          </cell>
          <cell r="H93">
            <v>84.333330000000004</v>
          </cell>
          <cell r="I93">
            <v>93.333330000000004</v>
          </cell>
        </row>
        <row r="94">
          <cell r="E94">
            <v>1411</v>
          </cell>
          <cell r="F94">
            <v>28</v>
          </cell>
          <cell r="G94">
            <v>0</v>
          </cell>
          <cell r="H94">
            <v>28</v>
          </cell>
          <cell r="I94">
            <v>28</v>
          </cell>
        </row>
        <row r="95">
          <cell r="E95">
            <v>1421</v>
          </cell>
          <cell r="F95">
            <v>51.333329999999997</v>
          </cell>
          <cell r="G95">
            <v>0</v>
          </cell>
          <cell r="H95">
            <v>51.333329999999997</v>
          </cell>
          <cell r="I95">
            <v>51.333329999999997</v>
          </cell>
        </row>
        <row r="96">
          <cell r="E96">
            <v>1431</v>
          </cell>
          <cell r="F96">
            <v>14</v>
          </cell>
          <cell r="G96">
            <v>9</v>
          </cell>
          <cell r="H96">
            <v>5</v>
          </cell>
          <cell r="I96">
            <v>14</v>
          </cell>
        </row>
        <row r="97">
          <cell r="E97">
            <v>1500</v>
          </cell>
          <cell r="F97">
            <v>0</v>
          </cell>
          <cell r="G97">
            <v>1.3333299999999999</v>
          </cell>
          <cell r="H97">
            <v>5.3333300000000001</v>
          </cell>
          <cell r="I97">
            <v>6.6666699999999999</v>
          </cell>
        </row>
        <row r="98">
          <cell r="E98">
            <v>1511</v>
          </cell>
          <cell r="F98">
            <v>0</v>
          </cell>
          <cell r="G98">
            <v>0</v>
          </cell>
          <cell r="H98">
            <v>5.3333300000000001</v>
          </cell>
          <cell r="I98">
            <v>5.3333300000000001</v>
          </cell>
        </row>
        <row r="99">
          <cell r="E99">
            <v>1521</v>
          </cell>
          <cell r="F99">
            <v>0</v>
          </cell>
          <cell r="G99">
            <v>1.3333299999999999</v>
          </cell>
          <cell r="H99">
            <v>0</v>
          </cell>
          <cell r="I99">
            <v>1.3333299999999999</v>
          </cell>
        </row>
        <row r="100">
          <cell r="E100">
            <v>1600</v>
          </cell>
          <cell r="F100">
            <v>140</v>
          </cell>
          <cell r="G100">
            <v>23.33333</v>
          </cell>
          <cell r="H100">
            <v>110</v>
          </cell>
          <cell r="I100">
            <v>133.33332999999999</v>
          </cell>
        </row>
        <row r="101">
          <cell r="E101">
            <v>1611</v>
          </cell>
          <cell r="F101">
            <v>84</v>
          </cell>
          <cell r="G101">
            <v>0</v>
          </cell>
          <cell r="H101">
            <v>80</v>
          </cell>
          <cell r="I101">
            <v>80</v>
          </cell>
        </row>
        <row r="102">
          <cell r="E102">
            <v>1621</v>
          </cell>
          <cell r="F102">
            <v>21</v>
          </cell>
          <cell r="G102">
            <v>20</v>
          </cell>
          <cell r="H102">
            <v>0</v>
          </cell>
          <cell r="I102">
            <v>20</v>
          </cell>
        </row>
        <row r="103">
          <cell r="E103">
            <v>1631</v>
          </cell>
          <cell r="F103">
            <v>28</v>
          </cell>
          <cell r="G103">
            <v>0</v>
          </cell>
          <cell r="H103">
            <v>26.66667</v>
          </cell>
          <cell r="I103">
            <v>26.66667</v>
          </cell>
        </row>
        <row r="104">
          <cell r="E104">
            <v>1641</v>
          </cell>
          <cell r="F104">
            <v>7</v>
          </cell>
          <cell r="G104">
            <v>3.3333300000000001</v>
          </cell>
          <cell r="H104">
            <v>3.3333300000000001</v>
          </cell>
          <cell r="I104">
            <v>6.6666699999999999</v>
          </cell>
        </row>
        <row r="105">
          <cell r="E105">
            <v>1700</v>
          </cell>
          <cell r="F105">
            <v>93.333330000000004</v>
          </cell>
          <cell r="G105">
            <v>0</v>
          </cell>
          <cell r="H105">
            <v>93.333330000000004</v>
          </cell>
          <cell r="I105">
            <v>93.333330000000004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E107">
            <v>1711</v>
          </cell>
          <cell r="F107">
            <v>39.666670000000003</v>
          </cell>
          <cell r="G107">
            <v>0</v>
          </cell>
          <cell r="H107">
            <v>39.666670000000003</v>
          </cell>
          <cell r="I107">
            <v>39.666670000000003</v>
          </cell>
        </row>
        <row r="108">
          <cell r="E108">
            <v>1712</v>
          </cell>
          <cell r="F108">
            <v>39.666670000000003</v>
          </cell>
          <cell r="G108">
            <v>0</v>
          </cell>
          <cell r="H108">
            <v>39.666670000000003</v>
          </cell>
          <cell r="I108">
            <v>39.666670000000003</v>
          </cell>
        </row>
        <row r="109">
          <cell r="E109">
            <v>1721</v>
          </cell>
          <cell r="F109">
            <v>5.6</v>
          </cell>
          <cell r="G109">
            <v>0</v>
          </cell>
          <cell r="H109">
            <v>5.6</v>
          </cell>
          <cell r="I109">
            <v>5.6</v>
          </cell>
        </row>
        <row r="110">
          <cell r="E110">
            <v>1722</v>
          </cell>
          <cell r="F110">
            <v>8.4</v>
          </cell>
          <cell r="G110">
            <v>0</v>
          </cell>
          <cell r="H110">
            <v>8.4</v>
          </cell>
          <cell r="I110">
            <v>8.4</v>
          </cell>
        </row>
        <row r="111">
          <cell r="E111">
            <v>1800</v>
          </cell>
          <cell r="F111">
            <v>186.66667000000001</v>
          </cell>
          <cell r="G111">
            <v>186.66667000000001</v>
          </cell>
          <cell r="H111">
            <v>0</v>
          </cell>
          <cell r="I111">
            <v>186.66667000000001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7"/>
  <sheetViews>
    <sheetView showGridLines="0" topLeftCell="A94" zoomScale="90" zoomScaleNormal="90" workbookViewId="0">
      <selection activeCell="F8" sqref="F8"/>
    </sheetView>
  </sheetViews>
  <sheetFormatPr defaultRowHeight="12.75" outlineLevelRow="1"/>
  <cols>
    <col min="1" max="1" width="13.28515625" style="88" customWidth="1"/>
    <col min="2" max="2" width="4.28515625" style="88" customWidth="1"/>
    <col min="3" max="3" width="17.42578125" style="88" customWidth="1"/>
    <col min="4" max="4" width="12" style="88" customWidth="1"/>
    <col min="5" max="5" width="22.140625" style="88" bestFit="1" customWidth="1"/>
    <col min="6" max="6" width="12" style="88" customWidth="1"/>
    <col min="7" max="7" width="2.7109375" style="88" customWidth="1"/>
    <col min="8" max="8" width="12" style="88" customWidth="1"/>
    <col min="9" max="9" width="2.7109375" style="88" customWidth="1"/>
    <col min="10" max="10" width="12" style="88" customWidth="1"/>
    <col min="11" max="11" width="7.28515625" style="88" customWidth="1"/>
    <col min="12" max="13" width="13.42578125" style="88" customWidth="1"/>
    <col min="14" max="14" width="3" style="88" customWidth="1"/>
    <col min="15" max="16" width="13.42578125" style="88" customWidth="1"/>
    <col min="17" max="17" width="3" style="88" customWidth="1"/>
    <col min="18" max="19" width="13.42578125" style="88" customWidth="1"/>
    <col min="20" max="16384" width="9.140625" style="88"/>
  </cols>
  <sheetData>
    <row r="2" spans="1:20" ht="43.5" customHeight="1">
      <c r="B2" s="89" t="s">
        <v>48</v>
      </c>
      <c r="C2" s="90" t="s">
        <v>7</v>
      </c>
      <c r="D2" s="91" t="s">
        <v>49</v>
      </c>
      <c r="F2" s="90" t="s">
        <v>50</v>
      </c>
      <c r="H2" s="90" t="s">
        <v>51</v>
      </c>
      <c r="J2" s="90" t="s">
        <v>52</v>
      </c>
      <c r="K2" s="92"/>
      <c r="L2" s="193" t="s">
        <v>53</v>
      </c>
      <c r="M2" s="194"/>
      <c r="O2" s="193" t="s">
        <v>54</v>
      </c>
      <c r="P2" s="194"/>
      <c r="R2" s="193" t="s">
        <v>55</v>
      </c>
      <c r="S2" s="194"/>
    </row>
    <row r="3" spans="1:20" ht="4.5" customHeight="1">
      <c r="B3" s="93" t="str">
        <f>IF(C3="","",1+B2)</f>
        <v/>
      </c>
      <c r="C3" s="94"/>
      <c r="D3" s="95"/>
      <c r="F3" s="95"/>
      <c r="H3" s="95"/>
      <c r="J3" s="95"/>
      <c r="K3" s="95"/>
      <c r="M3" s="95"/>
      <c r="O3" s="95"/>
      <c r="P3" s="95"/>
      <c r="R3" s="95"/>
      <c r="S3" s="95"/>
    </row>
    <row r="4" spans="1:20" ht="27" customHeight="1">
      <c r="B4" s="96">
        <f>IF(C4="","",1)</f>
        <v>1</v>
      </c>
      <c r="C4" s="97" t="s">
        <v>32</v>
      </c>
      <c r="D4" s="98">
        <v>71</v>
      </c>
      <c r="E4" s="94" t="s">
        <v>32</v>
      </c>
      <c r="F4" s="99">
        <v>0.25</v>
      </c>
      <c r="G4" s="100"/>
      <c r="H4" s="101">
        <v>6</v>
      </c>
      <c r="I4" s="100"/>
      <c r="J4" s="102">
        <v>2</v>
      </c>
      <c r="K4" s="103"/>
      <c r="L4" s="104" t="s">
        <v>56</v>
      </c>
      <c r="M4" s="105">
        <v>121</v>
      </c>
      <c r="O4" s="106">
        <f>ROUND(M4/1.05,2)</f>
        <v>115.24</v>
      </c>
      <c r="P4" s="106">
        <f>+O4-M4</f>
        <v>-5.7600000000000051</v>
      </c>
      <c r="Q4" s="107"/>
      <c r="R4" s="108">
        <f>ROUND(M4*1.05,2)</f>
        <v>127.05</v>
      </c>
      <c r="S4" s="108">
        <f>R4-M4</f>
        <v>6.0499999999999972</v>
      </c>
    </row>
    <row r="5" spans="1:20" ht="27" customHeight="1">
      <c r="B5" s="109">
        <f>IF(C5="","",1+B4)</f>
        <v>2</v>
      </c>
      <c r="C5" s="109" t="s">
        <v>33</v>
      </c>
      <c r="D5" s="110">
        <v>76</v>
      </c>
      <c r="E5" s="94" t="s">
        <v>33</v>
      </c>
      <c r="F5" s="111">
        <v>0.3</v>
      </c>
      <c r="G5" s="100"/>
      <c r="H5" s="112">
        <v>6</v>
      </c>
      <c r="I5" s="100"/>
      <c r="J5" s="113">
        <v>2</v>
      </c>
      <c r="K5" s="103"/>
      <c r="L5" s="114" t="s">
        <v>57</v>
      </c>
      <c r="M5" s="115">
        <v>3.07</v>
      </c>
      <c r="O5" s="116">
        <f>ROUND(M5/1.05,2)</f>
        <v>2.92</v>
      </c>
      <c r="P5" s="116">
        <f>+O5-M5</f>
        <v>-0.14999999999999991</v>
      </c>
      <c r="Q5" s="107"/>
      <c r="R5" s="117">
        <f>ROUND(M5*1.05,2)</f>
        <v>3.22</v>
      </c>
      <c r="S5" s="117">
        <f>R5-M5</f>
        <v>0.15000000000000036</v>
      </c>
    </row>
    <row r="6" spans="1:20" ht="27" customHeight="1">
      <c r="B6" s="109">
        <f>IF(C6="","",1+B5)</f>
        <v>3</v>
      </c>
      <c r="C6" s="109" t="s">
        <v>35</v>
      </c>
      <c r="D6" s="110">
        <v>79</v>
      </c>
      <c r="E6" s="94" t="s">
        <v>35</v>
      </c>
      <c r="F6" s="111">
        <v>0.33</v>
      </c>
      <c r="G6" s="100"/>
      <c r="H6" s="112">
        <v>6</v>
      </c>
      <c r="I6" s="100"/>
      <c r="J6" s="113">
        <v>2</v>
      </c>
      <c r="K6" s="103"/>
      <c r="L6" s="118" t="s">
        <v>58</v>
      </c>
      <c r="M6" s="119">
        <v>7.4</v>
      </c>
      <c r="O6" s="120">
        <f>ROUND(M6/1.05,2)</f>
        <v>7.05</v>
      </c>
      <c r="P6" s="120">
        <f>+O6-M6</f>
        <v>-0.35000000000000053</v>
      </c>
      <c r="Q6" s="107"/>
      <c r="R6" s="121">
        <f>ROUND(M6*1.05,2)</f>
        <v>7.77</v>
      </c>
      <c r="S6" s="121">
        <f>R6-M6</f>
        <v>0.36999999999999922</v>
      </c>
    </row>
    <row r="7" spans="1:20" ht="27" customHeight="1">
      <c r="B7" s="109">
        <f>IF(C7="","",1+B6)</f>
        <v>4</v>
      </c>
      <c r="C7" s="122" t="s">
        <v>37</v>
      </c>
      <c r="D7" s="110">
        <v>83</v>
      </c>
      <c r="E7" s="94" t="s">
        <v>37</v>
      </c>
      <c r="F7" s="111">
        <v>0.35499999999999998</v>
      </c>
      <c r="G7" s="100"/>
      <c r="H7" s="112">
        <v>6</v>
      </c>
      <c r="I7" s="100"/>
      <c r="J7" s="113">
        <v>2</v>
      </c>
      <c r="K7" s="103"/>
      <c r="T7" s="123"/>
    </row>
    <row r="8" spans="1:20" ht="27" customHeight="1">
      <c r="B8" s="124">
        <v>5</v>
      </c>
      <c r="C8" s="122" t="s">
        <v>46</v>
      </c>
      <c r="D8" s="110">
        <v>81</v>
      </c>
      <c r="E8" s="125" t="s">
        <v>46</v>
      </c>
      <c r="F8" s="111">
        <v>0.3</v>
      </c>
      <c r="G8" s="100"/>
      <c r="H8" s="112">
        <v>6</v>
      </c>
      <c r="I8" s="100"/>
      <c r="J8" s="113">
        <v>2</v>
      </c>
      <c r="K8" s="103"/>
    </row>
    <row r="9" spans="1:20" ht="27" customHeight="1">
      <c r="B9" s="124">
        <v>6</v>
      </c>
      <c r="C9" s="126" t="s">
        <v>39</v>
      </c>
      <c r="D9" s="127">
        <v>88</v>
      </c>
      <c r="E9" s="94" t="s">
        <v>39</v>
      </c>
      <c r="F9" s="128">
        <v>0.33</v>
      </c>
      <c r="G9" s="100"/>
      <c r="H9" s="129">
        <v>6</v>
      </c>
      <c r="I9" s="100"/>
      <c r="J9" s="130">
        <v>2</v>
      </c>
      <c r="K9" s="103"/>
    </row>
    <row r="10" spans="1:20" ht="27" customHeight="1">
      <c r="A10" s="195" t="s">
        <v>59</v>
      </c>
      <c r="B10" s="131">
        <f>IF(C10="","",1)</f>
        <v>1</v>
      </c>
      <c r="C10" s="132" t="s">
        <v>60</v>
      </c>
      <c r="D10" s="133">
        <v>79</v>
      </c>
      <c r="E10" s="134" t="s">
        <v>32</v>
      </c>
      <c r="F10" s="135">
        <v>0.25</v>
      </c>
      <c r="G10" s="136"/>
      <c r="H10" s="137">
        <v>6</v>
      </c>
      <c r="I10" s="136"/>
      <c r="J10" s="138">
        <v>2</v>
      </c>
      <c r="K10" s="139"/>
      <c r="L10" s="140" t="s">
        <v>56</v>
      </c>
      <c r="M10" s="141">
        <v>121</v>
      </c>
      <c r="N10" s="142"/>
      <c r="O10" s="143">
        <f>ROUND(M10/1.05,2)</f>
        <v>115.24</v>
      </c>
      <c r="P10" s="143">
        <f>+O10-M10</f>
        <v>-5.7600000000000051</v>
      </c>
      <c r="Q10" s="144"/>
      <c r="R10" s="145">
        <f>ROUND(M10*1.05,2)</f>
        <v>127.05</v>
      </c>
      <c r="S10" s="145">
        <f>R10-M10</f>
        <v>6.0499999999999972</v>
      </c>
    </row>
    <row r="11" spans="1:20" ht="27" customHeight="1">
      <c r="A11" s="195"/>
      <c r="B11" s="131">
        <f>IF(C11="","",1+B10)</f>
        <v>2</v>
      </c>
      <c r="C11" s="132" t="s">
        <v>61</v>
      </c>
      <c r="D11" s="133">
        <v>85</v>
      </c>
      <c r="E11" s="134" t="s">
        <v>33</v>
      </c>
      <c r="F11" s="135">
        <v>0.3</v>
      </c>
      <c r="G11" s="146"/>
      <c r="H11" s="137">
        <v>6</v>
      </c>
      <c r="I11" s="146"/>
      <c r="J11" s="138">
        <v>2</v>
      </c>
      <c r="K11" s="139"/>
      <c r="L11" s="147" t="s">
        <v>57</v>
      </c>
      <c r="M11" s="148">
        <v>3.07</v>
      </c>
      <c r="N11" s="142"/>
      <c r="O11" s="149">
        <f>ROUND(M11/1.05,2)</f>
        <v>2.92</v>
      </c>
      <c r="P11" s="149">
        <f>+O11-M11</f>
        <v>-0.14999999999999991</v>
      </c>
      <c r="Q11" s="144"/>
      <c r="R11" s="150">
        <f>ROUND(M11*1.05,2)</f>
        <v>3.22</v>
      </c>
      <c r="S11" s="150">
        <f>R11-M11</f>
        <v>0.15000000000000036</v>
      </c>
    </row>
    <row r="12" spans="1:20" ht="27" customHeight="1">
      <c r="A12" s="195"/>
      <c r="B12" s="131">
        <f>IF(C12="","",1+B11)</f>
        <v>3</v>
      </c>
      <c r="C12" s="132" t="s">
        <v>62</v>
      </c>
      <c r="D12" s="133">
        <v>88</v>
      </c>
      <c r="E12" s="134" t="s">
        <v>35</v>
      </c>
      <c r="F12" s="135">
        <v>0.33</v>
      </c>
      <c r="G12" s="146"/>
      <c r="H12" s="137">
        <v>6</v>
      </c>
      <c r="I12" s="146"/>
      <c r="J12" s="138">
        <v>2</v>
      </c>
      <c r="K12" s="139"/>
      <c r="L12" s="151" t="s">
        <v>58</v>
      </c>
      <c r="M12" s="152">
        <v>7.4</v>
      </c>
      <c r="N12" s="142"/>
      <c r="O12" s="153">
        <f>ROUND(M12/1.05,2)</f>
        <v>7.05</v>
      </c>
      <c r="P12" s="153">
        <f>+O12-M12</f>
        <v>-0.35000000000000053</v>
      </c>
      <c r="Q12" s="144"/>
      <c r="R12" s="154">
        <f>ROUND(M12*1.05,2)</f>
        <v>7.77</v>
      </c>
      <c r="S12" s="154">
        <f>R12-M12</f>
        <v>0.36999999999999922</v>
      </c>
    </row>
    <row r="13" spans="1:20" ht="27" customHeight="1">
      <c r="A13" s="195"/>
      <c r="B13" s="131">
        <f>IF(C13="","",1+B12)</f>
        <v>4</v>
      </c>
      <c r="C13" s="132" t="s">
        <v>63</v>
      </c>
      <c r="D13" s="133">
        <v>93</v>
      </c>
      <c r="E13" s="134" t="s">
        <v>37</v>
      </c>
      <c r="F13" s="135">
        <v>0.35499999999999998</v>
      </c>
      <c r="G13" s="146"/>
      <c r="H13" s="137">
        <v>6</v>
      </c>
      <c r="I13" s="146"/>
      <c r="J13" s="138">
        <v>2</v>
      </c>
      <c r="K13" s="139"/>
      <c r="L13" s="142"/>
      <c r="M13" s="142"/>
      <c r="N13" s="142"/>
      <c r="O13" s="142"/>
      <c r="P13" s="142"/>
      <c r="Q13" s="142"/>
      <c r="R13" s="142"/>
      <c r="S13" s="142"/>
      <c r="T13" s="123"/>
    </row>
    <row r="14" spans="1:20" ht="27" customHeight="1">
      <c r="A14" s="195"/>
      <c r="B14" s="131">
        <f>IF(C14="","",1+B13)</f>
        <v>5</v>
      </c>
      <c r="C14" s="132" t="s">
        <v>64</v>
      </c>
      <c r="D14" s="133">
        <v>98</v>
      </c>
      <c r="E14" s="134" t="s">
        <v>39</v>
      </c>
      <c r="F14" s="135">
        <v>0.33</v>
      </c>
      <c r="G14" s="146"/>
      <c r="H14" s="137">
        <v>6</v>
      </c>
      <c r="I14" s="146"/>
      <c r="J14" s="138">
        <v>2</v>
      </c>
      <c r="K14" s="139"/>
      <c r="L14" s="142"/>
      <c r="M14" s="142"/>
      <c r="N14" s="142"/>
      <c r="O14" s="142"/>
      <c r="P14" s="142"/>
      <c r="Q14" s="142"/>
      <c r="R14" s="142"/>
      <c r="S14" s="142"/>
    </row>
    <row r="15" spans="1:20" ht="27" customHeight="1">
      <c r="B15" s="109">
        <f>IF(C15="","",1+B7)</f>
        <v>5</v>
      </c>
      <c r="C15" s="122" t="s">
        <v>65</v>
      </c>
      <c r="D15" s="110">
        <v>5</v>
      </c>
      <c r="E15" s="125" t="s">
        <v>37</v>
      </c>
      <c r="F15" s="155">
        <f>F4+0.05</f>
        <v>0.3</v>
      </c>
      <c r="H15" s="112">
        <v>6</v>
      </c>
      <c r="J15" s="113">
        <v>2</v>
      </c>
    </row>
    <row r="16" spans="1:20" ht="27" customHeight="1">
      <c r="B16" s="109">
        <f>IF(C16="","",1+B9)</f>
        <v>7</v>
      </c>
      <c r="C16" s="122" t="s">
        <v>66</v>
      </c>
      <c r="D16" s="110">
        <v>12</v>
      </c>
      <c r="E16" s="94" t="s">
        <v>43</v>
      </c>
      <c r="F16" s="155">
        <f>F6+0.05</f>
        <v>0.38</v>
      </c>
      <c r="H16" s="112">
        <v>6</v>
      </c>
      <c r="J16" s="113">
        <v>2</v>
      </c>
    </row>
    <row r="17" spans="2:12" ht="27" customHeight="1">
      <c r="B17" s="109">
        <v>7</v>
      </c>
      <c r="C17" s="122" t="s">
        <v>66</v>
      </c>
      <c r="D17" s="110">
        <v>12</v>
      </c>
      <c r="E17" s="125" t="s">
        <v>45</v>
      </c>
      <c r="F17" s="155">
        <v>0.35499999999999998</v>
      </c>
      <c r="H17" s="112">
        <v>6</v>
      </c>
      <c r="J17" s="113">
        <v>2</v>
      </c>
    </row>
    <row r="18" spans="2:12" ht="27" customHeight="1">
      <c r="B18" s="109">
        <v>8</v>
      </c>
      <c r="C18" s="122" t="s">
        <v>67</v>
      </c>
      <c r="D18" s="110">
        <v>7</v>
      </c>
      <c r="E18" s="94" t="s">
        <v>44</v>
      </c>
      <c r="F18" s="155">
        <f>F6+0.05</f>
        <v>0.38</v>
      </c>
      <c r="H18" s="112">
        <v>6</v>
      </c>
      <c r="J18" s="113">
        <v>2</v>
      </c>
    </row>
    <row r="19" spans="2:12" ht="27" customHeight="1">
      <c r="B19" s="109">
        <v>9</v>
      </c>
      <c r="C19" s="122" t="s">
        <v>68</v>
      </c>
      <c r="D19" s="110"/>
      <c r="E19" s="94" t="s">
        <v>34</v>
      </c>
      <c r="F19" s="155">
        <f>F5+0.05</f>
        <v>0.35</v>
      </c>
      <c r="H19" s="112">
        <v>6</v>
      </c>
      <c r="J19" s="113">
        <v>2</v>
      </c>
    </row>
    <row r="20" spans="2:12" ht="27" customHeight="1">
      <c r="B20" s="109">
        <v>10</v>
      </c>
      <c r="C20" s="122" t="s">
        <v>69</v>
      </c>
      <c r="D20" s="110">
        <v>4</v>
      </c>
      <c r="E20" s="94" t="s">
        <v>36</v>
      </c>
      <c r="F20" s="155">
        <f>F6+0.05</f>
        <v>0.38</v>
      </c>
      <c r="H20" s="112">
        <v>6</v>
      </c>
      <c r="J20" s="113">
        <v>2</v>
      </c>
    </row>
    <row r="21" spans="2:12" ht="27" customHeight="1">
      <c r="B21" s="156">
        <v>11</v>
      </c>
      <c r="C21" s="157" t="s">
        <v>70</v>
      </c>
      <c r="D21" s="158">
        <v>4</v>
      </c>
      <c r="E21" s="125" t="s">
        <v>38</v>
      </c>
      <c r="F21" s="159">
        <v>0.35499999999999998</v>
      </c>
      <c r="H21" s="160">
        <v>6</v>
      </c>
      <c r="J21" s="161">
        <v>2</v>
      </c>
    </row>
    <row r="28" spans="2:12">
      <c r="L28" s="123" t="s">
        <v>71</v>
      </c>
    </row>
    <row r="33" spans="1:12" s="163" customFormat="1" ht="22.5" customHeight="1">
      <c r="A33" s="162" t="s">
        <v>72</v>
      </c>
    </row>
    <row r="34" spans="1:12" s="165" customFormat="1" ht="21" customHeight="1">
      <c r="A34" s="164">
        <f>+C105</f>
        <v>693650</v>
      </c>
      <c r="C34" s="166" t="str">
        <f>TEXT(A34,"###")</f>
        <v>693650</v>
      </c>
      <c r="D34" s="166">
        <f>LEN(C34)</f>
        <v>6</v>
      </c>
      <c r="E34" s="166">
        <v>1</v>
      </c>
      <c r="F34" s="167" t="str">
        <f>MID($C$34,$D$34-G34,1)</f>
        <v>0</v>
      </c>
      <c r="G34" s="167">
        <v>0</v>
      </c>
      <c r="H34" s="167">
        <f t="shared" ref="H34:H46" si="0">IF(ISERROR(F34),0,VALUE(F34))</f>
        <v>0</v>
      </c>
      <c r="I34" s="167" t="str">
        <f>IF(H34=0,"",CHOOSE(H34,"bir","iki","üç","dört","beş","altı","yedi","sekiz","dokuz"))</f>
        <v/>
      </c>
      <c r="K34" s="167" t="str">
        <f>I34&amp;J34</f>
        <v/>
      </c>
    </row>
    <row r="35" spans="1:12" s="165" customFormat="1" hidden="1" outlineLevel="1">
      <c r="A35" s="165" t="s">
        <v>73</v>
      </c>
      <c r="E35" s="168">
        <v>10</v>
      </c>
      <c r="F35" s="165" t="str">
        <f t="shared" ref="F35:F46" si="1">MID($C$34,$D$34-G35,1)</f>
        <v>5</v>
      </c>
      <c r="G35" s="165">
        <f t="shared" ref="G35:G46" si="2">G34+1</f>
        <v>1</v>
      </c>
      <c r="H35" s="165">
        <f t="shared" si="0"/>
        <v>5</v>
      </c>
      <c r="I35" s="165" t="str">
        <f>IF(H35=0,"",CHOOSE(H35,"on","yirmi","otuz","kırk","elli","altmış","yetmiş","seksen","doksan"))</f>
        <v>elli</v>
      </c>
      <c r="K35" s="165" t="str">
        <f>I35&amp;J35</f>
        <v>elli</v>
      </c>
    </row>
    <row r="36" spans="1:12" s="165" customFormat="1" hidden="1" outlineLevel="1">
      <c r="E36" s="168">
        <v>100</v>
      </c>
      <c r="F36" s="165" t="str">
        <f t="shared" si="1"/>
        <v>6</v>
      </c>
      <c r="G36" s="165">
        <f t="shared" si="2"/>
        <v>2</v>
      </c>
      <c r="H36" s="165">
        <f t="shared" si="0"/>
        <v>6</v>
      </c>
      <c r="I36" s="165" t="str">
        <f>IF(OR(H36=0,H36=1),"",CHOOSE(H36,"bir","iki","üç","dört","beş","altı","yedi","sekiz","dokuz"))</f>
        <v>altı</v>
      </c>
      <c r="J36" s="165" t="str">
        <f>IF(H36&lt;&gt;0,"yüz","")</f>
        <v>yüz</v>
      </c>
      <c r="K36" s="165" t="str">
        <f>I36&amp;J36</f>
        <v>altıyüz</v>
      </c>
    </row>
    <row r="37" spans="1:12" s="165" customFormat="1" hidden="1" outlineLevel="1">
      <c r="E37" s="168">
        <v>1000</v>
      </c>
      <c r="F37" s="165" t="str">
        <f t="shared" si="1"/>
        <v>3</v>
      </c>
      <c r="G37" s="165">
        <f t="shared" si="2"/>
        <v>3</v>
      </c>
      <c r="H37" s="165">
        <f t="shared" si="0"/>
        <v>3</v>
      </c>
      <c r="I37" s="165" t="str">
        <f>IF(H37=0,"",CHOOSE(H37,"bir","iki","üç","dört","beş","altı","yedi","sekiz","dokuz"))</f>
        <v>üç</v>
      </c>
      <c r="J37" s="165" t="str">
        <f>IF(OR(H37&gt;=1,H38&gt;=1,H39&gt;=1),"bin","")</f>
        <v>bin</v>
      </c>
      <c r="K37" s="165" t="str">
        <f>IF(AND(D34=4,H37&lt;=1),J37,I37&amp;J37)</f>
        <v>üçbin</v>
      </c>
    </row>
    <row r="38" spans="1:12" s="165" customFormat="1" hidden="1" outlineLevel="1">
      <c r="E38" s="168">
        <f t="shared" ref="E38:E46" si="3">E37*10</f>
        <v>10000</v>
      </c>
      <c r="F38" s="165" t="str">
        <f t="shared" si="1"/>
        <v>9</v>
      </c>
      <c r="G38" s="165">
        <f t="shared" si="2"/>
        <v>4</v>
      </c>
      <c r="H38" s="165">
        <f t="shared" si="0"/>
        <v>9</v>
      </c>
      <c r="I38" s="165" t="str">
        <f>IF(H38=0,"",CHOOSE(H38,"on","yirmi","otuz","kırk","elli","altmış","yetmiş","seksen","doksan"))</f>
        <v>doksan</v>
      </c>
      <c r="K38" s="165" t="str">
        <f t="shared" ref="K38:K45" si="4">I38&amp;J38</f>
        <v>doksan</v>
      </c>
    </row>
    <row r="39" spans="1:12" s="165" customFormat="1" hidden="1" outlineLevel="1">
      <c r="E39" s="168">
        <f t="shared" si="3"/>
        <v>100000</v>
      </c>
      <c r="F39" s="165" t="str">
        <f t="shared" si="1"/>
        <v>6</v>
      </c>
      <c r="G39" s="165">
        <f t="shared" si="2"/>
        <v>5</v>
      </c>
      <c r="H39" s="165">
        <f t="shared" si="0"/>
        <v>6</v>
      </c>
      <c r="I39" s="165" t="str">
        <f>IF(OR(H39=0,H39=1),"",CHOOSE(H39,"bir","iki","üç","dört","beş","altı","yedi","sekiz","dokuz"))</f>
        <v>altı</v>
      </c>
      <c r="J39" s="165" t="str">
        <f>IF(H39&lt;&gt;0,"yüz","")</f>
        <v>yüz</v>
      </c>
      <c r="K39" s="165" t="str">
        <f t="shared" si="4"/>
        <v>altıyüz</v>
      </c>
    </row>
    <row r="40" spans="1:12" s="165" customFormat="1" hidden="1" outlineLevel="1">
      <c r="E40" s="168">
        <f t="shared" si="3"/>
        <v>1000000</v>
      </c>
      <c r="F40" s="165" t="e">
        <f t="shared" si="1"/>
        <v>#VALUE!</v>
      </c>
      <c r="G40" s="165">
        <f t="shared" si="2"/>
        <v>6</v>
      </c>
      <c r="H40" s="165">
        <f t="shared" si="0"/>
        <v>0</v>
      </c>
      <c r="I40" s="165" t="str">
        <f>IF(H40=0,"",CHOOSE(H40,"bir","iki","üç","dört","beş","altı","yedi","sekiz","dokuz"))</f>
        <v/>
      </c>
      <c r="J40" s="165" t="str">
        <f>IF(OR(H40&gt;=1,H41&gt;=1,H42&gt;=1),"milyon","")</f>
        <v/>
      </c>
      <c r="K40" s="165" t="str">
        <f t="shared" si="4"/>
        <v/>
      </c>
    </row>
    <row r="41" spans="1:12" s="165" customFormat="1" hidden="1" outlineLevel="1">
      <c r="E41" s="168">
        <f t="shared" si="3"/>
        <v>10000000</v>
      </c>
      <c r="F41" s="165" t="e">
        <f t="shared" si="1"/>
        <v>#VALUE!</v>
      </c>
      <c r="G41" s="165">
        <f t="shared" si="2"/>
        <v>7</v>
      </c>
      <c r="H41" s="165">
        <f t="shared" si="0"/>
        <v>0</v>
      </c>
      <c r="I41" s="165" t="str">
        <f>IF(H41=0,"",CHOOSE(H41,"on","yirmi","otuz","kırk","elli","altmış","yetmiş","seksen","doksan"))</f>
        <v/>
      </c>
      <c r="K41" s="165" t="str">
        <f t="shared" si="4"/>
        <v/>
      </c>
    </row>
    <row r="42" spans="1:12" s="165" customFormat="1" hidden="1" outlineLevel="1">
      <c r="E42" s="168">
        <f t="shared" si="3"/>
        <v>100000000</v>
      </c>
      <c r="F42" s="165" t="e">
        <f t="shared" si="1"/>
        <v>#VALUE!</v>
      </c>
      <c r="G42" s="165">
        <f t="shared" si="2"/>
        <v>8</v>
      </c>
      <c r="H42" s="165">
        <f t="shared" si="0"/>
        <v>0</v>
      </c>
      <c r="I42" s="165" t="str">
        <f>IF(OR(H42=0,H42=1),"",CHOOSE(H42,"bir","iki","üç","dört","beş","altı","yedi","sekiz","dokuz"))</f>
        <v/>
      </c>
      <c r="J42" s="165" t="str">
        <f>IF(H42&lt;&gt;0,"yüz","")</f>
        <v/>
      </c>
      <c r="K42" s="165" t="str">
        <f t="shared" si="4"/>
        <v/>
      </c>
    </row>
    <row r="43" spans="1:12" s="165" customFormat="1" hidden="1" outlineLevel="1">
      <c r="E43" s="168">
        <f t="shared" si="3"/>
        <v>1000000000</v>
      </c>
      <c r="F43" s="165" t="e">
        <f t="shared" si="1"/>
        <v>#VALUE!</v>
      </c>
      <c r="G43" s="165">
        <f t="shared" si="2"/>
        <v>9</v>
      </c>
      <c r="H43" s="165">
        <f t="shared" si="0"/>
        <v>0</v>
      </c>
      <c r="I43" s="165" t="str">
        <f>IF(H43=0,"",CHOOSE(H43,"bir","iki","üç","dört","beş","altı","yedi","sekiz","dokuz"))</f>
        <v/>
      </c>
      <c r="J43" s="165" t="str">
        <f>IF(OR(H43&gt;=1,H44&gt;=1,H45&gt;=1),"milyar","")</f>
        <v/>
      </c>
      <c r="K43" s="165" t="str">
        <f t="shared" si="4"/>
        <v/>
      </c>
    </row>
    <row r="44" spans="1:12" s="165" customFormat="1" hidden="1" outlineLevel="1">
      <c r="E44" s="168">
        <f t="shared" si="3"/>
        <v>10000000000</v>
      </c>
      <c r="F44" s="165" t="e">
        <f t="shared" si="1"/>
        <v>#VALUE!</v>
      </c>
      <c r="G44" s="165">
        <f t="shared" si="2"/>
        <v>10</v>
      </c>
      <c r="H44" s="165">
        <f t="shared" si="0"/>
        <v>0</v>
      </c>
      <c r="I44" s="165" t="str">
        <f>IF(H44=0,"",CHOOSE(H44,"on","yirmi","otuz","kırk","elli","altmış","yetmiş","seksen","doksan"))</f>
        <v/>
      </c>
      <c r="K44" s="165" t="str">
        <f t="shared" si="4"/>
        <v/>
      </c>
    </row>
    <row r="45" spans="1:12" s="165" customFormat="1" hidden="1" outlineLevel="1">
      <c r="E45" s="168">
        <f t="shared" si="3"/>
        <v>100000000000</v>
      </c>
      <c r="F45" s="165" t="e">
        <f t="shared" si="1"/>
        <v>#VALUE!</v>
      </c>
      <c r="G45" s="165">
        <f t="shared" si="2"/>
        <v>11</v>
      </c>
      <c r="H45" s="165">
        <f t="shared" si="0"/>
        <v>0</v>
      </c>
      <c r="I45" s="165" t="str">
        <f>IF(OR(H45=0,H45=1),"",CHOOSE(H45,"bir","iki","üç","dört","beş","altı","yedi","sekiz","dokuz"))</f>
        <v/>
      </c>
      <c r="J45" s="165" t="str">
        <f>IF(H45&lt;&gt;0,"yüz","")</f>
        <v/>
      </c>
      <c r="K45" s="165" t="str">
        <f t="shared" si="4"/>
        <v/>
      </c>
      <c r="L45" s="165" t="str">
        <f>K45&amp;K44&amp;K43&amp;K42&amp;K41&amp;K40&amp;K39&amp;K38&amp;K37&amp;K36&amp;K35&amp;K34</f>
        <v>altıyüzdoksanüçbinaltıyüzelli</v>
      </c>
    </row>
    <row r="46" spans="1:12" s="165" customFormat="1" hidden="1" outlineLevel="1">
      <c r="E46" s="168">
        <f t="shared" si="3"/>
        <v>1000000000000</v>
      </c>
      <c r="F46" s="165" t="e">
        <f t="shared" si="1"/>
        <v>#VALUE!</v>
      </c>
      <c r="G46" s="165">
        <f t="shared" si="2"/>
        <v>12</v>
      </c>
      <c r="H46" s="165">
        <f t="shared" si="0"/>
        <v>0</v>
      </c>
    </row>
    <row r="47" spans="1:12" s="165" customFormat="1" hidden="1" outlineLevel="1"/>
    <row r="48" spans="1:12" s="165" customFormat="1" ht="26.25" customHeight="1" collapsed="1">
      <c r="A48" s="169" t="str">
        <f>IF(A34=0,"",CONCATENATE(UPPER(L45)," TÜRK LİRASI"))</f>
        <v>ALTIYÜZDOKSANÜÇBİNALTIYÜZELLİ TÜRK LİRASI</v>
      </c>
      <c r="B48" s="170"/>
      <c r="C48" s="170"/>
      <c r="D48" s="170"/>
      <c r="E48" s="170"/>
      <c r="F48" s="170"/>
      <c r="G48" s="170"/>
      <c r="H48" s="170"/>
      <c r="I48" s="170"/>
      <c r="J48" s="170"/>
    </row>
    <row r="49" spans="1:12" s="163" customFormat="1"/>
    <row r="50" spans="1:12" s="163" customFormat="1" ht="15.75" customHeight="1">
      <c r="A50" s="162" t="s">
        <v>74</v>
      </c>
    </row>
    <row r="51" spans="1:12" s="165" customFormat="1" ht="21" customHeight="1">
      <c r="A51" s="164">
        <f>+D105</f>
        <v>98.999999999068677</v>
      </c>
      <c r="C51" s="168" t="str">
        <f>TEXT(A51,"###")</f>
        <v>99</v>
      </c>
      <c r="D51" s="166">
        <f>LEN(C51)</f>
        <v>2</v>
      </c>
      <c r="E51" s="166">
        <v>1</v>
      </c>
      <c r="F51" s="167" t="str">
        <f>MID($C$51,$D$51-G51,1)</f>
        <v>9</v>
      </c>
      <c r="G51" s="167">
        <v>0</v>
      </c>
      <c r="H51" s="167">
        <f>IF(ISERROR(F51),0,VALUE(F51))</f>
        <v>9</v>
      </c>
      <c r="I51" s="165" t="str">
        <f>IF(H51=0,"",CHOOSE(H51,"bir","iki","üç","dört","beş","altı","yedi","sekiz","dokuz"))</f>
        <v>dokuz</v>
      </c>
      <c r="K51" s="165" t="str">
        <f>I51&amp;J51</f>
        <v>dokuz</v>
      </c>
    </row>
    <row r="52" spans="1:12" s="165" customFormat="1" hidden="1" outlineLevel="1">
      <c r="A52" s="165" t="s">
        <v>73</v>
      </c>
      <c r="E52" s="168">
        <v>10</v>
      </c>
      <c r="F52" s="165" t="str">
        <f>MID($C$51,$D$51-G52,1)</f>
        <v>9</v>
      </c>
      <c r="G52" s="165">
        <f>G51+1</f>
        <v>1</v>
      </c>
      <c r="H52" s="165">
        <f>IF(ISERROR(F52),0,VALUE(F52))</f>
        <v>9</v>
      </c>
      <c r="I52" s="165" t="str">
        <f>IF(H52=0,"",CHOOSE(H52,"on","yirmi","otuz","kırk","elli","altmış","yetmiş","seksen","doksan"))</f>
        <v>doksan</v>
      </c>
      <c r="K52" s="165" t="str">
        <f>I52&amp;J52</f>
        <v>doksan</v>
      </c>
    </row>
    <row r="53" spans="1:12" s="165" customFormat="1" hidden="1" outlineLevel="1">
      <c r="E53" s="168">
        <v>100</v>
      </c>
      <c r="F53" s="165" t="e">
        <f>MID($C$51,$D$51-G53,1)</f>
        <v>#VALUE!</v>
      </c>
      <c r="G53" s="165">
        <f>G52+1</f>
        <v>2</v>
      </c>
      <c r="H53" s="165">
        <f>IF(ISERROR(F53),0,VALUE(F53))</f>
        <v>0</v>
      </c>
      <c r="I53" s="165" t="str">
        <f>IF(OR(H53=0,H53=1),"",CHOOSE(H53,"bir","iki","üç","dört","beş","altı","yedi","sekiz","dokuz"))</f>
        <v/>
      </c>
      <c r="J53" s="165" t="str">
        <f>IF(H53&lt;&gt;0,"yüz","")</f>
        <v/>
      </c>
      <c r="K53" s="165" t="str">
        <f>I53&amp;J53</f>
        <v/>
      </c>
      <c r="L53" s="165" t="str">
        <f>K53&amp;K52&amp;K51</f>
        <v>doksandokuz</v>
      </c>
    </row>
    <row r="54" spans="1:12" s="165" customFormat="1" hidden="1" outlineLevel="1"/>
    <row r="55" spans="1:12" s="165" customFormat="1" ht="26.25" customHeight="1" collapsed="1">
      <c r="A55" s="169" t="str">
        <f>IF(A51=0,"",CONCATENATE(UPPER(L53)," KURUŞ"))</f>
        <v>DOKSANDOKUZ KURUŞ</v>
      </c>
      <c r="B55" s="170"/>
      <c r="C55" s="170"/>
      <c r="D55" s="170"/>
      <c r="E55" s="170"/>
      <c r="F55" s="170"/>
      <c r="G55" s="170"/>
      <c r="H55" s="170"/>
      <c r="I55" s="170"/>
      <c r="J55" s="170"/>
    </row>
    <row r="56" spans="1:12" s="163" customFormat="1"/>
    <row r="57" spans="1:12" s="163" customFormat="1" ht="15" customHeight="1">
      <c r="A57" s="162" t="s">
        <v>72</v>
      </c>
    </row>
    <row r="58" spans="1:12" s="165" customFormat="1" ht="21" customHeight="1">
      <c r="A58" s="171">
        <f>IF(C106&lt;0,-1*C106,C106)</f>
        <v>2773</v>
      </c>
      <c r="C58" s="166" t="str">
        <f>TEXT(A58,"###")</f>
        <v>2773</v>
      </c>
      <c r="D58" s="166">
        <f>LEN(C58)</f>
        <v>4</v>
      </c>
      <c r="E58" s="166">
        <v>1</v>
      </c>
      <c r="F58" s="167" t="str">
        <f>MID($C$58,$D$58-G58,1)</f>
        <v>3</v>
      </c>
      <c r="G58" s="167">
        <v>0</v>
      </c>
      <c r="H58" s="167">
        <f t="shared" ref="H58:H70" si="5">IF(ISERROR(F58),0,VALUE(F58))</f>
        <v>3</v>
      </c>
      <c r="I58" s="167" t="str">
        <f>IF(H58=0,"",CHOOSE(H58,"bir","iki","üç","dört","beş","altı","yedi","sekiz","dokuz"))</f>
        <v>üç</v>
      </c>
      <c r="K58" s="167" t="str">
        <f>I58&amp;J58</f>
        <v>üç</v>
      </c>
    </row>
    <row r="59" spans="1:12" s="165" customFormat="1" hidden="1" outlineLevel="1">
      <c r="A59" s="165" t="s">
        <v>73</v>
      </c>
      <c r="E59" s="168">
        <v>10</v>
      </c>
      <c r="F59" s="165" t="str">
        <f t="shared" ref="F59:F70" si="6">MID($C$58,$D$58-G59,1)</f>
        <v>7</v>
      </c>
      <c r="G59" s="165">
        <f t="shared" ref="G59:G70" si="7">G58+1</f>
        <v>1</v>
      </c>
      <c r="H59" s="165">
        <f t="shared" si="5"/>
        <v>7</v>
      </c>
      <c r="I59" s="165" t="str">
        <f>IF(H59=0,"",CHOOSE(H59,"on","yirmi","otuz","kırk","elli","altmış","yetmiş","seksen","doksan"))</f>
        <v>yetmiş</v>
      </c>
      <c r="K59" s="165" t="str">
        <f>I59&amp;J59</f>
        <v>yetmiş</v>
      </c>
    </row>
    <row r="60" spans="1:12" s="165" customFormat="1" hidden="1" outlineLevel="1">
      <c r="E60" s="168">
        <v>100</v>
      </c>
      <c r="F60" s="165" t="str">
        <f t="shared" si="6"/>
        <v>7</v>
      </c>
      <c r="G60" s="165">
        <f t="shared" si="7"/>
        <v>2</v>
      </c>
      <c r="H60" s="165">
        <f t="shared" si="5"/>
        <v>7</v>
      </c>
      <c r="I60" s="165" t="str">
        <f>IF(OR(H60=0,H60=1),"",CHOOSE(H60,"bir","iki","üç","dört","beş","altı","yedi","sekiz","dokuz"))</f>
        <v>yedi</v>
      </c>
      <c r="J60" s="165" t="str">
        <f>IF(H60&lt;&gt;0,"yüz","")</f>
        <v>yüz</v>
      </c>
      <c r="K60" s="165" t="str">
        <f>I60&amp;J60</f>
        <v>yediyüz</v>
      </c>
    </row>
    <row r="61" spans="1:12" s="165" customFormat="1" hidden="1" outlineLevel="1">
      <c r="E61" s="168">
        <v>1000</v>
      </c>
      <c r="F61" s="165" t="str">
        <f t="shared" si="6"/>
        <v>2</v>
      </c>
      <c r="G61" s="165">
        <f t="shared" si="7"/>
        <v>3</v>
      </c>
      <c r="H61" s="165">
        <f t="shared" si="5"/>
        <v>2</v>
      </c>
      <c r="I61" s="165" t="str">
        <f>IF(H61=0,"",CHOOSE(H61,"bir","iki","üç","dört","beş","altı","yedi","sekiz","dokuz"))</f>
        <v>iki</v>
      </c>
      <c r="J61" s="165" t="str">
        <f>IF(OR(H61&gt;=1,H62&gt;=1,H63&gt;=1),"bin","")</f>
        <v>bin</v>
      </c>
      <c r="K61" s="165" t="str">
        <f>IF(AND(D58=4,H61&lt;=1),J61,I61&amp;J61)</f>
        <v>ikibin</v>
      </c>
    </row>
    <row r="62" spans="1:12" s="165" customFormat="1" hidden="1" outlineLevel="1">
      <c r="E62" s="168">
        <f t="shared" ref="E62:E70" si="8">E61*10</f>
        <v>10000</v>
      </c>
      <c r="F62" s="165" t="e">
        <f t="shared" si="6"/>
        <v>#VALUE!</v>
      </c>
      <c r="G62" s="165">
        <f t="shared" si="7"/>
        <v>4</v>
      </c>
      <c r="H62" s="165">
        <f t="shared" si="5"/>
        <v>0</v>
      </c>
      <c r="I62" s="165" t="str">
        <f>IF(H62=0,"",CHOOSE(H62,"on","yirmi","otuz","kırk","elli","altmış","yetmiş","seksen","doksan"))</f>
        <v/>
      </c>
      <c r="K62" s="165" t="str">
        <f t="shared" ref="K62:K69" si="9">I62&amp;J62</f>
        <v/>
      </c>
    </row>
    <row r="63" spans="1:12" s="165" customFormat="1" hidden="1" outlineLevel="1">
      <c r="E63" s="168">
        <f t="shared" si="8"/>
        <v>100000</v>
      </c>
      <c r="F63" s="165" t="e">
        <f t="shared" si="6"/>
        <v>#VALUE!</v>
      </c>
      <c r="G63" s="165">
        <f t="shared" si="7"/>
        <v>5</v>
      </c>
      <c r="H63" s="165">
        <f t="shared" si="5"/>
        <v>0</v>
      </c>
      <c r="I63" s="165" t="str">
        <f>IF(OR(H63=0,H63=1),"",CHOOSE(H63,"bir","iki","üç","dört","beş","altı","yedi","sekiz","dokuz"))</f>
        <v/>
      </c>
      <c r="J63" s="165" t="str">
        <f>IF(H63&lt;&gt;0,"yüz","")</f>
        <v/>
      </c>
      <c r="K63" s="165" t="str">
        <f t="shared" si="9"/>
        <v/>
      </c>
    </row>
    <row r="64" spans="1:12" s="165" customFormat="1" hidden="1" outlineLevel="1">
      <c r="E64" s="168">
        <f t="shared" si="8"/>
        <v>1000000</v>
      </c>
      <c r="F64" s="165" t="e">
        <f t="shared" si="6"/>
        <v>#VALUE!</v>
      </c>
      <c r="G64" s="165">
        <f t="shared" si="7"/>
        <v>6</v>
      </c>
      <c r="H64" s="165">
        <f t="shared" si="5"/>
        <v>0</v>
      </c>
      <c r="I64" s="165" t="str">
        <f>IF(H64=0,"",CHOOSE(H64,"bir","iki","üç","dört","beş","altı","yedi","sekiz","dokuz"))</f>
        <v/>
      </c>
      <c r="J64" s="165" t="str">
        <f>IF(OR(H64&gt;=1,H65&gt;=1,H66&gt;=1),"milyon","")</f>
        <v/>
      </c>
      <c r="K64" s="165" t="str">
        <f t="shared" si="9"/>
        <v/>
      </c>
    </row>
    <row r="65" spans="1:12" s="165" customFormat="1" hidden="1" outlineLevel="1">
      <c r="E65" s="168">
        <f t="shared" si="8"/>
        <v>10000000</v>
      </c>
      <c r="F65" s="165" t="e">
        <f t="shared" si="6"/>
        <v>#VALUE!</v>
      </c>
      <c r="G65" s="165">
        <f t="shared" si="7"/>
        <v>7</v>
      </c>
      <c r="H65" s="165">
        <f t="shared" si="5"/>
        <v>0</v>
      </c>
      <c r="I65" s="165" t="str">
        <f>IF(H65=0,"",CHOOSE(H65,"on","yirmi","otuz","kırk","elli","altmış","yetmiş","seksen","doksan"))</f>
        <v/>
      </c>
      <c r="K65" s="165" t="str">
        <f t="shared" si="9"/>
        <v/>
      </c>
    </row>
    <row r="66" spans="1:12" s="165" customFormat="1" hidden="1" outlineLevel="1">
      <c r="E66" s="168">
        <f t="shared" si="8"/>
        <v>100000000</v>
      </c>
      <c r="F66" s="165" t="e">
        <f t="shared" si="6"/>
        <v>#VALUE!</v>
      </c>
      <c r="G66" s="165">
        <f t="shared" si="7"/>
        <v>8</v>
      </c>
      <c r="H66" s="165">
        <f t="shared" si="5"/>
        <v>0</v>
      </c>
      <c r="I66" s="165" t="str">
        <f>IF(OR(H66=0,H66=1),"",CHOOSE(H66,"bir","iki","üç","dört","beş","altı","yedi","sekiz","dokuz"))</f>
        <v/>
      </c>
      <c r="J66" s="165" t="str">
        <f>IF(H66&lt;&gt;0,"yüz","")</f>
        <v/>
      </c>
      <c r="K66" s="165" t="str">
        <f t="shared" si="9"/>
        <v/>
      </c>
    </row>
    <row r="67" spans="1:12" s="165" customFormat="1" hidden="1" outlineLevel="1">
      <c r="E67" s="168">
        <f t="shared" si="8"/>
        <v>1000000000</v>
      </c>
      <c r="F67" s="165" t="e">
        <f t="shared" si="6"/>
        <v>#VALUE!</v>
      </c>
      <c r="G67" s="165">
        <f t="shared" si="7"/>
        <v>9</v>
      </c>
      <c r="H67" s="165">
        <f t="shared" si="5"/>
        <v>0</v>
      </c>
      <c r="I67" s="165" t="str">
        <f>IF(H67=0,"",CHOOSE(H67,"bir","iki","üç","dört","beş","altı","yedi","sekiz","dokuz"))</f>
        <v/>
      </c>
      <c r="J67" s="165" t="str">
        <f>IF(OR(H67&gt;=1,H68&gt;=1,H69&gt;=1),"milyar","")</f>
        <v/>
      </c>
      <c r="K67" s="165" t="str">
        <f t="shared" si="9"/>
        <v/>
      </c>
    </row>
    <row r="68" spans="1:12" s="165" customFormat="1" hidden="1" outlineLevel="1">
      <c r="E68" s="168">
        <f t="shared" si="8"/>
        <v>10000000000</v>
      </c>
      <c r="F68" s="165" t="e">
        <f t="shared" si="6"/>
        <v>#VALUE!</v>
      </c>
      <c r="G68" s="165">
        <f t="shared" si="7"/>
        <v>10</v>
      </c>
      <c r="H68" s="165">
        <f t="shared" si="5"/>
        <v>0</v>
      </c>
      <c r="I68" s="165" t="str">
        <f>IF(H68=0,"",CHOOSE(H68,"on","yirmi","otuz","kırk","elli","altmış","yetmiş","seksen","doksan"))</f>
        <v/>
      </c>
      <c r="K68" s="165" t="str">
        <f t="shared" si="9"/>
        <v/>
      </c>
    </row>
    <row r="69" spans="1:12" s="165" customFormat="1" hidden="1" outlineLevel="1">
      <c r="E69" s="168">
        <f t="shared" si="8"/>
        <v>100000000000</v>
      </c>
      <c r="F69" s="165" t="e">
        <f t="shared" si="6"/>
        <v>#VALUE!</v>
      </c>
      <c r="G69" s="165">
        <f t="shared" si="7"/>
        <v>11</v>
      </c>
      <c r="H69" s="165">
        <f t="shared" si="5"/>
        <v>0</v>
      </c>
      <c r="I69" s="165" t="str">
        <f>IF(OR(H69=0,H69=1),"",CHOOSE(H69,"bir","iki","üç","dört","beş","altı","yedi","sekiz","dokuz"))</f>
        <v/>
      </c>
      <c r="J69" s="165" t="str">
        <f>IF(H69&lt;&gt;0,"yüz","")</f>
        <v/>
      </c>
      <c r="K69" s="165" t="str">
        <f t="shared" si="9"/>
        <v/>
      </c>
      <c r="L69" s="165" t="str">
        <f>K69&amp;K68&amp;K67&amp;K66&amp;K65&amp;K64&amp;K63&amp;K62&amp;K61&amp;K60&amp;K59&amp;K58</f>
        <v>ikibinyediyüzyetmişüç</v>
      </c>
    </row>
    <row r="70" spans="1:12" s="165" customFormat="1" hidden="1" outlineLevel="1">
      <c r="E70" s="168">
        <f t="shared" si="8"/>
        <v>1000000000000</v>
      </c>
      <c r="F70" s="165" t="e">
        <f t="shared" si="6"/>
        <v>#VALUE!</v>
      </c>
      <c r="G70" s="165">
        <f t="shared" si="7"/>
        <v>12</v>
      </c>
      <c r="H70" s="165">
        <f t="shared" si="5"/>
        <v>0</v>
      </c>
    </row>
    <row r="71" spans="1:12" s="165" customFormat="1" hidden="1" outlineLevel="1"/>
    <row r="72" spans="1:12" s="165" customFormat="1" ht="26.25" customHeight="1" collapsed="1">
      <c r="A72" s="172" t="str">
        <f>IF(A58=0,"",CONCATENATE(UPPER(L69)," TÜRK LİRASI"))</f>
        <v>İKİBİNYEDİYÜZYETMİŞÜÇ TÜRK LİRASI</v>
      </c>
      <c r="B72" s="173"/>
      <c r="C72" s="173"/>
      <c r="D72" s="173"/>
      <c r="E72" s="173"/>
      <c r="F72" s="173"/>
      <c r="G72" s="173"/>
      <c r="H72" s="173"/>
      <c r="I72" s="173"/>
      <c r="J72" s="173"/>
    </row>
    <row r="73" spans="1:12" s="163" customFormat="1" ht="21" customHeight="1">
      <c r="A73" s="162"/>
    </row>
    <row r="74" spans="1:12" s="163" customFormat="1" ht="15" customHeight="1">
      <c r="A74" s="162" t="s">
        <v>74</v>
      </c>
    </row>
    <row r="75" spans="1:12" s="165" customFormat="1" ht="21" customHeight="1">
      <c r="A75" s="171">
        <f>IF(D106&lt;0,-1*D106,D106)</f>
        <v>59</v>
      </c>
      <c r="C75" s="168" t="str">
        <f>TEXT(A75,"###")</f>
        <v>59</v>
      </c>
      <c r="D75" s="166">
        <f>LEN(C75)</f>
        <v>2</v>
      </c>
      <c r="E75" s="166">
        <v>1</v>
      </c>
      <c r="F75" s="167" t="str">
        <f>MID($C$75,$D$75-G75,1)</f>
        <v>9</v>
      </c>
      <c r="G75" s="167">
        <v>0</v>
      </c>
      <c r="H75" s="167">
        <f>IF(ISERROR(F75),0,VALUE(F75))</f>
        <v>9</v>
      </c>
      <c r="I75" s="165" t="str">
        <f>IF(H75=0,"",CHOOSE(H75,"bir","iki","üç","dört","beş","altı","yedi","sekiz","dokuz"))</f>
        <v>dokuz</v>
      </c>
      <c r="K75" s="165" t="str">
        <f>I75&amp;J75</f>
        <v>dokuz</v>
      </c>
    </row>
    <row r="76" spans="1:12" s="165" customFormat="1" hidden="1" outlineLevel="1">
      <c r="A76" s="167" t="s">
        <v>73</v>
      </c>
      <c r="E76" s="168">
        <v>10</v>
      </c>
      <c r="F76" s="165" t="str">
        <f>MID($C$75,$D$75-G76,1)</f>
        <v>5</v>
      </c>
      <c r="G76" s="165">
        <f>G75+1</f>
        <v>1</v>
      </c>
      <c r="H76" s="165">
        <f>IF(ISERROR(F76),0,VALUE(F76))</f>
        <v>5</v>
      </c>
      <c r="I76" s="165" t="str">
        <f>IF(H76=0,"",CHOOSE(H76,"on","yirmi","otuz","kırk","elli","altmış","yetmiş","seksen","doksan"))</f>
        <v>elli</v>
      </c>
      <c r="K76" s="165" t="str">
        <f>I76&amp;J76</f>
        <v>elli</v>
      </c>
    </row>
    <row r="77" spans="1:12" s="165" customFormat="1" hidden="1" outlineLevel="1">
      <c r="A77" s="167"/>
      <c r="E77" s="168">
        <v>100</v>
      </c>
      <c r="F77" s="165" t="e">
        <f>MID($C$75,$D$75-G77,1)</f>
        <v>#VALUE!</v>
      </c>
      <c r="G77" s="165">
        <f>G76+1</f>
        <v>2</v>
      </c>
      <c r="H77" s="165">
        <f>IF(ISERROR(F77),0,VALUE(F77))</f>
        <v>0</v>
      </c>
      <c r="I77" s="165" t="str">
        <f>IF(OR(H77=0,H77=1),"",CHOOSE(H77,"bir","iki","üç","dört","beş","altı","yedi","sekiz","dokuz"))</f>
        <v/>
      </c>
      <c r="J77" s="165" t="str">
        <f>IF(H77&lt;&gt;0,"yüz","")</f>
        <v/>
      </c>
      <c r="K77" s="165" t="str">
        <f>I77&amp;J77</f>
        <v/>
      </c>
      <c r="L77" s="165" t="str">
        <f>K77&amp;K76&amp;K75</f>
        <v>ellidokuz</v>
      </c>
    </row>
    <row r="78" spans="1:12" s="165" customFormat="1" hidden="1" outlineLevel="1">
      <c r="A78" s="167"/>
    </row>
    <row r="79" spans="1:12" s="165" customFormat="1" ht="26.25" customHeight="1" collapsed="1">
      <c r="A79" s="172" t="str">
        <f>IF(A75=0,"",CONCATENATE(UPPER(L77)," KURUŞ"))</f>
        <v>ELLİDOKUZ KURUŞ</v>
      </c>
      <c r="B79" s="170"/>
      <c r="C79" s="170"/>
      <c r="D79" s="170"/>
      <c r="E79" s="170"/>
      <c r="F79" s="170"/>
      <c r="G79" s="170"/>
      <c r="H79" s="170"/>
      <c r="I79" s="170"/>
      <c r="J79" s="170"/>
    </row>
    <row r="80" spans="1:12" s="163" customFormat="1"/>
    <row r="81" spans="1:4" s="163" customFormat="1"/>
    <row r="82" spans="1:4" s="163" customFormat="1"/>
    <row r="83" spans="1:4" s="163" customFormat="1"/>
    <row r="84" spans="1:4" s="163" customFormat="1">
      <c r="A84" s="174" t="s">
        <v>71</v>
      </c>
      <c r="B84" s="175"/>
      <c r="C84" s="175"/>
      <c r="D84" s="175"/>
    </row>
    <row r="85" spans="1:4" s="163" customFormat="1">
      <c r="A85" s="176"/>
      <c r="B85" s="176"/>
      <c r="C85" s="176"/>
      <c r="D85" s="176"/>
    </row>
    <row r="86" spans="1:4" s="163" customFormat="1">
      <c r="A86" s="177" t="s">
        <v>84</v>
      </c>
      <c r="B86" s="177"/>
      <c r="C86" s="177"/>
      <c r="D86" s="177"/>
    </row>
    <row r="87" spans="1:4" s="163" customFormat="1">
      <c r="A87" s="178" t="s">
        <v>75</v>
      </c>
      <c r="B87" s="177"/>
      <c r="C87" s="177"/>
      <c r="D87" s="177"/>
    </row>
    <row r="88" spans="1:4" s="163" customFormat="1">
      <c r="A88" s="179" t="s">
        <v>40</v>
      </c>
      <c r="B88" s="177"/>
      <c r="C88" s="177"/>
      <c r="D88" s="177"/>
    </row>
    <row r="89" spans="1:4" s="163" customFormat="1">
      <c r="A89" s="178" t="s">
        <v>76</v>
      </c>
      <c r="B89" s="177"/>
      <c r="C89" s="177"/>
      <c r="D89" s="177"/>
    </row>
    <row r="90" spans="1:4" s="163" customFormat="1">
      <c r="A90" s="180">
        <v>41670</v>
      </c>
      <c r="B90" s="181"/>
      <c r="C90" s="181"/>
      <c r="D90" s="181"/>
    </row>
    <row r="91" spans="1:4" s="163" customFormat="1">
      <c r="A91" s="177" t="s">
        <v>77</v>
      </c>
      <c r="B91" s="177"/>
      <c r="C91" s="177"/>
      <c r="D91" s="177"/>
    </row>
    <row r="92" spans="1:4" s="163" customFormat="1">
      <c r="A92" s="182" t="str">
        <f>IF(A34=0,"   ---   ",CONCATENATE(A48," ",A55))</f>
        <v>ALTIYÜZDOKSANÜÇBİNALTIYÜZELLİ TÜRK LİRASI DOKSANDOKUZ KURUŞ</v>
      </c>
      <c r="B92" s="181"/>
      <c r="C92" s="181"/>
      <c r="D92" s="181"/>
    </row>
    <row r="93" spans="1:4" s="163" customFormat="1">
      <c r="A93" s="178" t="str">
        <f>+CONCATENATE(A84,"olarak bulunmuştur. Bundan ")</f>
        <v xml:space="preserve">"olarak bulunmuştur. Bundan </v>
      </c>
      <c r="B93" s="177"/>
      <c r="C93" s="177"/>
      <c r="D93" s="177"/>
    </row>
    <row r="94" spans="1:4" s="163" customFormat="1">
      <c r="A94" s="179" t="s">
        <v>85</v>
      </c>
      <c r="B94" s="177"/>
      <c r="C94" s="177"/>
      <c r="D94" s="177"/>
    </row>
    <row r="95" spans="1:4" s="163" customFormat="1">
      <c r="A95" s="178" t="s">
        <v>78</v>
      </c>
      <c r="B95" s="181"/>
      <c r="C95" s="181"/>
      <c r="D95" s="181"/>
    </row>
    <row r="96" spans="1:4" s="163" customFormat="1">
      <c r="A96" s="178" t="str">
        <f>IF(A58=0,"   ---   ",CONCATENATE(A72," ",A79))</f>
        <v>İKİBİNYEDİYÜZYETMİŞÜÇ TÜRK LİRASI ELLİDOKUZ KURUŞ</v>
      </c>
      <c r="B96" s="177"/>
      <c r="C96" s="177"/>
      <c r="D96" s="177"/>
    </row>
    <row r="97" spans="1:4" s="163" customFormat="1">
      <c r="A97" s="178" t="str">
        <f>IF(C106&lt;0,CONCATENATE(L28," kesileceğine dair işbu rapor  "),CONCATENATE(L28," alacağına dair işbu rapor  "))</f>
        <v xml:space="preserve">" alacağına dair işbu rapor  </v>
      </c>
      <c r="B97" s="181"/>
      <c r="C97" s="181"/>
      <c r="D97" s="181"/>
    </row>
    <row r="98" spans="1:4" s="163" customFormat="1">
      <c r="A98" s="180">
        <v>41670</v>
      </c>
      <c r="B98" s="181"/>
      <c r="C98" s="181"/>
      <c r="D98" s="181"/>
    </row>
    <row r="99" spans="1:4" s="163" customFormat="1">
      <c r="A99" s="178" t="s">
        <v>79</v>
      </c>
      <c r="B99" s="183"/>
      <c r="C99" s="183"/>
      <c r="D99" s="183"/>
    </row>
    <row r="100" spans="1:4" s="163" customFormat="1"/>
    <row r="101" spans="1:4" s="163" customFormat="1"/>
    <row r="102" spans="1:4" s="163" customFormat="1"/>
    <row r="103" spans="1:4" s="163" customFormat="1"/>
    <row r="104" spans="1:4" s="163" customFormat="1">
      <c r="A104" s="175"/>
      <c r="B104" s="175"/>
      <c r="C104" s="184" t="s">
        <v>80</v>
      </c>
      <c r="D104" s="185" t="s">
        <v>81</v>
      </c>
    </row>
    <row r="105" spans="1:4" s="163" customFormat="1">
      <c r="A105" s="186" t="s">
        <v>82</v>
      </c>
      <c r="B105" s="187">
        <v>693650.99</v>
      </c>
      <c r="C105" s="188">
        <f>+ROUNDDOWN(B105,0)</f>
        <v>693650</v>
      </c>
      <c r="D105" s="189">
        <f>+(B105-C105)*100</f>
        <v>98.999999999068677</v>
      </c>
    </row>
    <row r="106" spans="1:4" s="163" customFormat="1">
      <c r="A106" s="186" t="s">
        <v>83</v>
      </c>
      <c r="B106" s="187">
        <v>2773.59</v>
      </c>
      <c r="C106" s="188">
        <f>+ROUNDDOWN(B106,0)</f>
        <v>2773</v>
      </c>
      <c r="D106" s="189">
        <f>ROUND(+(B106-C106)*100,2)</f>
        <v>59</v>
      </c>
    </row>
    <row r="107" spans="1:4" s="163" customFormat="1"/>
  </sheetData>
  <mergeCells count="4">
    <mergeCell ref="L2:M2"/>
    <mergeCell ref="O2:P2"/>
    <mergeCell ref="R2:S2"/>
    <mergeCell ref="A10:A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8"/>
  <dimension ref="A1:AA1588"/>
  <sheetViews>
    <sheetView showGridLines="0" tabSelected="1" view="pageBreakPreview" zoomScaleNormal="100" zoomScaleSheetLayoutView="100" workbookViewId="0">
      <pane ySplit="11" topLeftCell="A12" activePane="bottomLeft" state="frozen"/>
      <selection activeCell="I22" sqref="I22"/>
      <selection pane="bottomLeft" activeCell="N16" sqref="N16"/>
    </sheetView>
  </sheetViews>
  <sheetFormatPr defaultColWidth="9.140625" defaultRowHeight="12.75" outlineLevelRow="1"/>
  <cols>
    <col min="1" max="1" width="5.5703125" style="11" customWidth="1"/>
    <col min="2" max="2" width="5" style="66" customWidth="1"/>
    <col min="3" max="3" width="11.85546875" style="67" customWidth="1"/>
    <col min="4" max="4" width="13.42578125" style="67" customWidth="1"/>
    <col min="5" max="5" width="12.7109375" style="5" customWidth="1"/>
    <col min="6" max="6" width="9.7109375" style="68" customWidth="1"/>
    <col min="7" max="7" width="11.7109375" style="71" customWidth="1"/>
    <col min="8" max="8" width="11.7109375" style="70" customWidth="1"/>
    <col min="9" max="9" width="9.28515625" style="71" customWidth="1"/>
    <col min="10" max="12" width="9.28515625" style="70" customWidth="1"/>
    <col min="13" max="13" width="9.28515625" style="71" customWidth="1"/>
    <col min="14" max="14" width="9.28515625" style="70" customWidth="1"/>
    <col min="15" max="15" width="13.7109375" style="71" customWidth="1"/>
    <col min="16" max="16" width="17.7109375" style="65" customWidth="1"/>
    <col min="17" max="17" width="13.7109375" style="5" customWidth="1"/>
    <col min="18" max="18" width="12.7109375" style="5" customWidth="1"/>
    <col min="19" max="16384" width="9.140625" style="5"/>
  </cols>
  <sheetData>
    <row r="1" spans="1:18" s="2" customFormat="1" ht="14.25" customHeight="1">
      <c r="A1" s="1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/>
    </row>
    <row r="2" spans="1:18" ht="15.75" customHeight="1">
      <c r="A2" s="3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4"/>
    </row>
    <row r="3" spans="1:18" ht="15.75" customHeight="1">
      <c r="A3" s="3"/>
      <c r="B3" s="208" t="s">
        <v>0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4"/>
    </row>
    <row r="4" spans="1:18" ht="15.75" customHeight="1">
      <c r="A4" s="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4"/>
    </row>
    <row r="5" spans="1:18">
      <c r="A5" s="3"/>
      <c r="B5" s="210" t="s">
        <v>1</v>
      </c>
      <c r="C5" s="210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2</v>
      </c>
      <c r="P5" s="10"/>
      <c r="Q5" s="4"/>
    </row>
    <row r="6" spans="1:18" ht="13.5" customHeight="1">
      <c r="B6" s="12"/>
      <c r="C6" s="13"/>
      <c r="D6" s="14"/>
      <c r="E6" s="15"/>
      <c r="F6" s="8"/>
      <c r="G6" s="8"/>
      <c r="H6" s="8"/>
      <c r="I6" s="8"/>
      <c r="J6" s="8"/>
      <c r="K6" s="8"/>
      <c r="L6" s="8"/>
      <c r="M6" s="8"/>
      <c r="N6" s="8"/>
      <c r="O6" s="9" t="s">
        <v>3</v>
      </c>
      <c r="P6" s="10"/>
      <c r="Q6" s="4"/>
    </row>
    <row r="7" spans="1:18" ht="7.5" customHeight="1">
      <c r="B7" s="16"/>
      <c r="C7" s="17"/>
      <c r="D7" s="18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4"/>
    </row>
    <row r="8" spans="1:18" s="24" customFormat="1" ht="23.25" customHeight="1">
      <c r="A8" s="22"/>
      <c r="B8" s="211" t="s">
        <v>4</v>
      </c>
      <c r="C8" s="214" t="s">
        <v>5</v>
      </c>
      <c r="D8" s="217" t="s">
        <v>6</v>
      </c>
      <c r="E8" s="214" t="s">
        <v>7</v>
      </c>
      <c r="F8" s="220" t="s">
        <v>8</v>
      </c>
      <c r="G8" s="196" t="s">
        <v>9</v>
      </c>
      <c r="H8" s="197"/>
      <c r="I8" s="196" t="s">
        <v>10</v>
      </c>
      <c r="J8" s="197"/>
      <c r="K8" s="197"/>
      <c r="L8" s="197"/>
      <c r="M8" s="197"/>
      <c r="N8" s="198"/>
      <c r="O8" s="199" t="s">
        <v>11</v>
      </c>
      <c r="P8" s="201" t="s">
        <v>12</v>
      </c>
      <c r="Q8" s="23" t="s">
        <v>13</v>
      </c>
    </row>
    <row r="9" spans="1:18" s="24" customFormat="1" ht="37.5" customHeight="1">
      <c r="A9" s="22"/>
      <c r="B9" s="212"/>
      <c r="C9" s="215"/>
      <c r="D9" s="218"/>
      <c r="E9" s="215"/>
      <c r="F9" s="221"/>
      <c r="G9" s="25" t="s">
        <v>14</v>
      </c>
      <c r="H9" s="26" t="s">
        <v>15</v>
      </c>
      <c r="I9" s="25" t="s">
        <v>16</v>
      </c>
      <c r="J9" s="26" t="s">
        <v>17</v>
      </c>
      <c r="K9" s="27" t="s">
        <v>18</v>
      </c>
      <c r="L9" s="27" t="s">
        <v>19</v>
      </c>
      <c r="M9" s="204" t="s">
        <v>20</v>
      </c>
      <c r="N9" s="28" t="s">
        <v>21</v>
      </c>
      <c r="O9" s="200"/>
      <c r="P9" s="202"/>
      <c r="Q9" s="29" t="s">
        <v>22</v>
      </c>
    </row>
    <row r="10" spans="1:18" s="24" customFormat="1" ht="18" customHeight="1">
      <c r="A10" s="22"/>
      <c r="B10" s="213"/>
      <c r="C10" s="216"/>
      <c r="D10" s="219"/>
      <c r="E10" s="216"/>
      <c r="F10" s="30" t="s">
        <v>23</v>
      </c>
      <c r="G10" s="31" t="s">
        <v>24</v>
      </c>
      <c r="H10" s="32" t="s">
        <v>25</v>
      </c>
      <c r="I10" s="31" t="s">
        <v>26</v>
      </c>
      <c r="J10" s="32" t="s">
        <v>27</v>
      </c>
      <c r="K10" s="33" t="s">
        <v>28</v>
      </c>
      <c r="L10" s="33" t="s">
        <v>29</v>
      </c>
      <c r="M10" s="205"/>
      <c r="N10" s="34" t="s">
        <v>30</v>
      </c>
      <c r="O10" s="35" t="s">
        <v>31</v>
      </c>
      <c r="P10" s="203"/>
    </row>
    <row r="11" spans="1:18" s="24" customFormat="1" ht="6" customHeight="1">
      <c r="A11" s="22"/>
      <c r="B11" s="36"/>
      <c r="C11" s="37"/>
      <c r="D11" s="37"/>
      <c r="E11" s="37"/>
      <c r="F11" s="38"/>
      <c r="G11" s="39"/>
      <c r="H11" s="40"/>
      <c r="I11" s="39"/>
      <c r="J11" s="40"/>
      <c r="K11" s="40"/>
      <c r="L11" s="40"/>
      <c r="M11" s="39"/>
      <c r="N11" s="40"/>
      <c r="O11" s="39"/>
      <c r="P11" s="37"/>
    </row>
    <row r="12" spans="1:18" s="56" customFormat="1" ht="14.25" customHeight="1">
      <c r="A12" s="41">
        <f>IF(P12="","",P12)</f>
        <v>0</v>
      </c>
      <c r="B12" s="42">
        <f>IF(C12&lt;&gt;"",1,"")</f>
        <v>1</v>
      </c>
      <c r="C12" s="43">
        <v>41076</v>
      </c>
      <c r="D12" s="44" t="str">
        <f>IF(C12="","",CONCATENATE(TEXT(C12,"AAAA")," ",TEXT(C12,"YYYY")))</f>
        <v>Haziran 2012</v>
      </c>
      <c r="E12" s="45" t="s">
        <v>37</v>
      </c>
      <c r="F12" s="46">
        <v>0</v>
      </c>
      <c r="G12" s="47">
        <v>6</v>
      </c>
      <c r="H12" s="48">
        <f>ROUND(F12*G12,2)</f>
        <v>0</v>
      </c>
      <c r="I12" s="49"/>
      <c r="J12" s="50">
        <v>0</v>
      </c>
      <c r="K12" s="51">
        <f>I12-J12</f>
        <v>0</v>
      </c>
      <c r="L12" s="190">
        <f>J12-K12</f>
        <v>0</v>
      </c>
      <c r="M12" s="51">
        <f>IF(I12="",0,IF(K12&lt;0,Sayfa3!$P$5,Sayfa3!$S$5))</f>
        <v>0</v>
      </c>
      <c r="N12" s="191" t="str">
        <f>IF(E12="","",IF(K12&lt;Sayfa3!$P$5,"P",IF(K12&gt;Sayfa3!$S$5,"P","")))</f>
        <v/>
      </c>
      <c r="O12" s="190">
        <f t="shared" ref="O12:O75" si="0">IF(N12="",0,L12-M12)</f>
        <v>0</v>
      </c>
      <c r="P12" s="192">
        <f t="shared" ref="P12:P75" si="1">ROUND(I12*O12,2)</f>
        <v>0</v>
      </c>
      <c r="Q12" s="55"/>
      <c r="R12" s="56" t="s">
        <v>37</v>
      </c>
    </row>
    <row r="13" spans="1:18" s="56" customFormat="1" ht="14.25" customHeight="1">
      <c r="A13" s="41">
        <f t="shared" ref="A13:A76" si="2">IF(P13="","",P13)</f>
        <v>0</v>
      </c>
      <c r="B13" s="42">
        <f>IF(C13&lt;&gt;"",B12+1,"")</f>
        <v>2</v>
      </c>
      <c r="C13" s="43">
        <v>41078</v>
      </c>
      <c r="D13" s="44" t="str">
        <f>IF(C13="","",CONCATENATE(TEXT(C13,"AAAA")," ",TEXT(C13,"YYYY")))</f>
        <v>Haziran 2012</v>
      </c>
      <c r="E13" s="45" t="s">
        <v>32</v>
      </c>
      <c r="F13" s="46">
        <v>1</v>
      </c>
      <c r="G13" s="47">
        <v>6</v>
      </c>
      <c r="H13" s="48">
        <f>ROUND(F13*G13,2)</f>
        <v>6</v>
      </c>
      <c r="I13" s="49"/>
      <c r="J13" s="50">
        <v>0</v>
      </c>
      <c r="K13" s="51">
        <f t="shared" ref="K13:K76" si="3">I13-J13</f>
        <v>0</v>
      </c>
      <c r="L13" s="53">
        <f t="shared" ref="L13:L76" si="4">J13-K13</f>
        <v>0</v>
      </c>
      <c r="M13" s="51">
        <f>IF(I13="",0,IF(K13&lt;0,Sayfa3!$P$5,Sayfa3!$S$5))</f>
        <v>0</v>
      </c>
      <c r="N13" s="52" t="str">
        <f>IF(E13="","",IF(K13&lt;Sayfa3!$P$5,"P",IF(K13&gt;Sayfa3!$S$5,"P","")))</f>
        <v/>
      </c>
      <c r="O13" s="53">
        <f t="shared" si="0"/>
        <v>0</v>
      </c>
      <c r="P13" s="54">
        <f t="shared" si="1"/>
        <v>0</v>
      </c>
      <c r="Q13" s="55"/>
      <c r="R13" s="56" t="s">
        <v>32</v>
      </c>
    </row>
    <row r="14" spans="1:18" s="56" customFormat="1" ht="14.25" customHeight="1">
      <c r="A14" s="41">
        <f t="shared" si="2"/>
        <v>0</v>
      </c>
      <c r="B14" s="42">
        <f t="shared" ref="B14:B77" si="5">IF(C14&lt;&gt;"",B13+1,"")</f>
        <v>3</v>
      </c>
      <c r="C14" s="43">
        <v>41081</v>
      </c>
      <c r="D14" s="44" t="str">
        <f t="shared" ref="D14:D77" si="6">IF(C14="","",CONCATENATE(TEXT(C14,"AAAA")," ",TEXT(C14,"YYYY")))</f>
        <v>Haziran 2012</v>
      </c>
      <c r="E14" s="45" t="s">
        <v>37</v>
      </c>
      <c r="F14" s="46">
        <v>0</v>
      </c>
      <c r="G14" s="47">
        <v>6</v>
      </c>
      <c r="H14" s="48">
        <f t="shared" ref="H14:H77" si="7">ROUND(F14*G14,2)</f>
        <v>0</v>
      </c>
      <c r="I14" s="49"/>
      <c r="J14" s="50">
        <v>0</v>
      </c>
      <c r="K14" s="51">
        <f t="shared" si="3"/>
        <v>0</v>
      </c>
      <c r="L14" s="53">
        <f t="shared" si="4"/>
        <v>0</v>
      </c>
      <c r="M14" s="51">
        <f>IF(I14="",0,IF(K14&lt;0,Sayfa3!$P$5,Sayfa3!$S$5))</f>
        <v>0</v>
      </c>
      <c r="N14" s="52" t="str">
        <f>IF(E14="","",IF(K14&lt;Sayfa3!$P$5,"P",IF(K14&gt;Sayfa3!$S$5,"P","")))</f>
        <v/>
      </c>
      <c r="O14" s="53">
        <f t="shared" si="0"/>
        <v>0</v>
      </c>
      <c r="P14" s="54">
        <f t="shared" si="1"/>
        <v>0</v>
      </c>
      <c r="Q14" s="55"/>
      <c r="R14" s="56" t="s">
        <v>37</v>
      </c>
    </row>
    <row r="15" spans="1:18" s="56" customFormat="1" ht="14.25" customHeight="1">
      <c r="A15" s="41">
        <f t="shared" si="2"/>
        <v>0</v>
      </c>
      <c r="B15" s="42">
        <f t="shared" si="5"/>
        <v>4</v>
      </c>
      <c r="C15" s="43">
        <v>41085</v>
      </c>
      <c r="D15" s="44" t="str">
        <f t="shared" si="6"/>
        <v>Haziran 2012</v>
      </c>
      <c r="E15" s="45" t="s">
        <v>35</v>
      </c>
      <c r="F15" s="46">
        <v>0</v>
      </c>
      <c r="G15" s="47">
        <v>6</v>
      </c>
      <c r="H15" s="48">
        <f t="shared" si="7"/>
        <v>0</v>
      </c>
      <c r="I15" s="49"/>
      <c r="J15" s="50">
        <v>0</v>
      </c>
      <c r="K15" s="51">
        <f t="shared" si="3"/>
        <v>0</v>
      </c>
      <c r="L15" s="53">
        <f t="shared" si="4"/>
        <v>0</v>
      </c>
      <c r="M15" s="51">
        <f>IF(I15="",0,IF(K15&lt;0,Sayfa3!$P$5,Sayfa3!$S$5))</f>
        <v>0</v>
      </c>
      <c r="N15" s="52" t="str">
        <f>IF(E15="","",IF(K15&lt;Sayfa3!$P$5,"P",IF(K15&gt;Sayfa3!$S$5,"P","")))</f>
        <v/>
      </c>
      <c r="O15" s="53">
        <f t="shared" si="0"/>
        <v>0</v>
      </c>
      <c r="P15" s="54">
        <f t="shared" si="1"/>
        <v>0</v>
      </c>
      <c r="Q15" s="55"/>
      <c r="R15" s="56" t="s">
        <v>35</v>
      </c>
    </row>
    <row r="16" spans="1:18" s="56" customFormat="1" ht="14.25" customHeight="1">
      <c r="A16" s="41">
        <f t="shared" si="2"/>
        <v>0</v>
      </c>
      <c r="B16" s="42">
        <f t="shared" si="5"/>
        <v>5</v>
      </c>
      <c r="C16" s="43">
        <v>41088</v>
      </c>
      <c r="D16" s="44" t="str">
        <f t="shared" si="6"/>
        <v>Haziran 2012</v>
      </c>
      <c r="E16" s="45" t="s">
        <v>33</v>
      </c>
      <c r="F16" s="46">
        <v>9</v>
      </c>
      <c r="G16" s="47">
        <v>6</v>
      </c>
      <c r="H16" s="48">
        <f t="shared" si="7"/>
        <v>54</v>
      </c>
      <c r="I16" s="49">
        <v>3.07</v>
      </c>
      <c r="J16" s="50">
        <v>3.07</v>
      </c>
      <c r="K16" s="51">
        <f t="shared" si="3"/>
        <v>0</v>
      </c>
      <c r="L16" s="53">
        <f t="shared" si="4"/>
        <v>3.07</v>
      </c>
      <c r="M16" s="51">
        <f>IF(I16="",0,IF(K16&lt;0,Sayfa3!$P$5,Sayfa3!$S$5))</f>
        <v>0.15000000000000036</v>
      </c>
      <c r="N16" s="52" t="str">
        <f>IF(E16="","",IF(K16&lt;Sayfa3!$P$5,"P",IF(K16&gt;Sayfa3!$S$5,"P","")))</f>
        <v/>
      </c>
      <c r="O16" s="53">
        <f t="shared" si="0"/>
        <v>0</v>
      </c>
      <c r="P16" s="54">
        <f t="shared" si="1"/>
        <v>0</v>
      </c>
      <c r="Q16" s="55"/>
      <c r="R16" s="56" t="s">
        <v>33</v>
      </c>
    </row>
    <row r="17" spans="1:18" s="56" customFormat="1" ht="14.25" customHeight="1">
      <c r="A17" s="41">
        <f t="shared" si="2"/>
        <v>0</v>
      </c>
      <c r="B17" s="42">
        <f t="shared" si="5"/>
        <v>6</v>
      </c>
      <c r="C17" s="43">
        <v>41089</v>
      </c>
      <c r="D17" s="44" t="str">
        <f t="shared" si="6"/>
        <v>Haziran 2012</v>
      </c>
      <c r="E17" s="45" t="s">
        <v>35</v>
      </c>
      <c r="F17" s="46">
        <v>2.5</v>
      </c>
      <c r="G17" s="47">
        <v>6</v>
      </c>
      <c r="H17" s="48">
        <f t="shared" si="7"/>
        <v>15</v>
      </c>
      <c r="I17" s="49">
        <v>3.07</v>
      </c>
      <c r="J17" s="50">
        <v>3.07</v>
      </c>
      <c r="K17" s="51">
        <f t="shared" si="3"/>
        <v>0</v>
      </c>
      <c r="L17" s="53">
        <f t="shared" si="4"/>
        <v>3.07</v>
      </c>
      <c r="M17" s="51">
        <f>IF(I17="",0,IF(K17&lt;0,Sayfa3!$P$5,Sayfa3!$S$5))</f>
        <v>0.15000000000000036</v>
      </c>
      <c r="N17" s="52" t="str">
        <f>IF(E17="","",IF(K17&lt;Sayfa3!$P$5,"P",IF(K17&gt;Sayfa3!$S$5,"P","")))</f>
        <v/>
      </c>
      <c r="O17" s="53">
        <f t="shared" si="0"/>
        <v>0</v>
      </c>
      <c r="P17" s="54">
        <f t="shared" si="1"/>
        <v>0</v>
      </c>
      <c r="Q17" s="55"/>
      <c r="R17" s="56" t="s">
        <v>35</v>
      </c>
    </row>
    <row r="18" spans="1:18" s="56" customFormat="1" ht="14.25" customHeight="1">
      <c r="A18" s="41">
        <f t="shared" si="2"/>
        <v>0</v>
      </c>
      <c r="B18" s="42">
        <f t="shared" si="5"/>
        <v>7</v>
      </c>
      <c r="C18" s="43">
        <v>41095</v>
      </c>
      <c r="D18" s="44" t="str">
        <f t="shared" si="6"/>
        <v>Temmuz 2012</v>
      </c>
      <c r="E18" s="45" t="s">
        <v>32</v>
      </c>
      <c r="F18" s="46">
        <v>9</v>
      </c>
      <c r="G18" s="47">
        <v>6</v>
      </c>
      <c r="H18" s="48">
        <f t="shared" si="7"/>
        <v>54</v>
      </c>
      <c r="I18" s="49">
        <v>3.07</v>
      </c>
      <c r="J18" s="50">
        <v>3.07</v>
      </c>
      <c r="K18" s="51">
        <f t="shared" si="3"/>
        <v>0</v>
      </c>
      <c r="L18" s="53">
        <f t="shared" si="4"/>
        <v>3.07</v>
      </c>
      <c r="M18" s="51">
        <f>IF(I18="",0,IF(K18&lt;0,Sayfa3!$P$5,Sayfa3!$S$5))</f>
        <v>0.15000000000000036</v>
      </c>
      <c r="N18" s="52" t="str">
        <f>IF(E18="","",IF(K18&lt;Sayfa3!$P$5,"P",IF(K18&gt;Sayfa3!$S$5,"P","")))</f>
        <v/>
      </c>
      <c r="O18" s="53">
        <f t="shared" si="0"/>
        <v>0</v>
      </c>
      <c r="P18" s="54">
        <f t="shared" si="1"/>
        <v>0</v>
      </c>
      <c r="Q18" s="55"/>
      <c r="R18" s="56" t="s">
        <v>32</v>
      </c>
    </row>
    <row r="19" spans="1:18" s="56" customFormat="1" ht="14.25" customHeight="1">
      <c r="A19" s="41">
        <f t="shared" si="2"/>
        <v>0</v>
      </c>
      <c r="B19" s="42">
        <f t="shared" si="5"/>
        <v>8</v>
      </c>
      <c r="C19" s="43">
        <v>41095</v>
      </c>
      <c r="D19" s="44" t="str">
        <f t="shared" si="6"/>
        <v>Temmuz 2012</v>
      </c>
      <c r="E19" s="45" t="s">
        <v>32</v>
      </c>
      <c r="F19" s="46">
        <v>9</v>
      </c>
      <c r="G19" s="47">
        <v>6</v>
      </c>
      <c r="H19" s="48">
        <f t="shared" si="7"/>
        <v>54</v>
      </c>
      <c r="I19" s="49">
        <v>3.07</v>
      </c>
      <c r="J19" s="50">
        <v>3.07</v>
      </c>
      <c r="K19" s="51">
        <f t="shared" si="3"/>
        <v>0</v>
      </c>
      <c r="L19" s="53">
        <f t="shared" si="4"/>
        <v>3.07</v>
      </c>
      <c r="M19" s="51">
        <f>IF(I19="",0,IF(K19&lt;0,Sayfa3!$P$5,Sayfa3!$S$5))</f>
        <v>0.15000000000000036</v>
      </c>
      <c r="N19" s="52" t="str">
        <f>IF(E19="","",IF(K19&lt;Sayfa3!$P$5,"P",IF(K19&gt;Sayfa3!$S$5,"P","")))</f>
        <v/>
      </c>
      <c r="O19" s="53">
        <f t="shared" si="0"/>
        <v>0</v>
      </c>
      <c r="P19" s="54">
        <f t="shared" si="1"/>
        <v>0</v>
      </c>
      <c r="Q19" s="55"/>
      <c r="R19" s="56" t="s">
        <v>32</v>
      </c>
    </row>
    <row r="20" spans="1:18" s="56" customFormat="1" ht="14.25" customHeight="1">
      <c r="A20" s="41">
        <f t="shared" si="2"/>
        <v>0</v>
      </c>
      <c r="B20" s="42">
        <f t="shared" si="5"/>
        <v>9</v>
      </c>
      <c r="C20" s="43">
        <v>41099</v>
      </c>
      <c r="D20" s="44" t="str">
        <f t="shared" si="6"/>
        <v>Temmuz 2012</v>
      </c>
      <c r="E20" s="45" t="s">
        <v>32</v>
      </c>
      <c r="F20" s="46">
        <v>7</v>
      </c>
      <c r="G20" s="47">
        <v>6</v>
      </c>
      <c r="H20" s="48">
        <f t="shared" si="7"/>
        <v>42</v>
      </c>
      <c r="I20" s="49">
        <v>3.15</v>
      </c>
      <c r="J20" s="50">
        <v>3.07</v>
      </c>
      <c r="K20" s="51">
        <f t="shared" si="3"/>
        <v>8.0000000000000071E-2</v>
      </c>
      <c r="L20" s="53">
        <f t="shared" si="4"/>
        <v>2.9899999999999998</v>
      </c>
      <c r="M20" s="51">
        <f>IF(I20="",0,IF(K20&lt;0,Sayfa3!$P$5,Sayfa3!$S$5))</f>
        <v>0.15000000000000036</v>
      </c>
      <c r="N20" s="52" t="str">
        <f>IF(E20="","",IF(K20&lt;Sayfa3!$P$5,"P",IF(K20&gt;Sayfa3!$S$5,"P","")))</f>
        <v/>
      </c>
      <c r="O20" s="53">
        <f t="shared" si="0"/>
        <v>0</v>
      </c>
      <c r="P20" s="54">
        <f t="shared" si="1"/>
        <v>0</v>
      </c>
      <c r="Q20" s="55"/>
      <c r="R20" s="56" t="s">
        <v>32</v>
      </c>
    </row>
    <row r="21" spans="1:18" s="56" customFormat="1" ht="14.25" customHeight="1">
      <c r="A21" s="41">
        <f t="shared" si="2"/>
        <v>0</v>
      </c>
      <c r="B21" s="42">
        <f t="shared" si="5"/>
        <v>10</v>
      </c>
      <c r="C21" s="43">
        <v>41099</v>
      </c>
      <c r="D21" s="44" t="str">
        <f t="shared" si="6"/>
        <v>Temmuz 2012</v>
      </c>
      <c r="E21" s="45" t="s">
        <v>32</v>
      </c>
      <c r="F21" s="46">
        <v>3</v>
      </c>
      <c r="G21" s="47">
        <v>6</v>
      </c>
      <c r="H21" s="48">
        <f t="shared" si="7"/>
        <v>18</v>
      </c>
      <c r="I21" s="49">
        <v>3.15</v>
      </c>
      <c r="J21" s="50">
        <v>3.07</v>
      </c>
      <c r="K21" s="51">
        <f t="shared" si="3"/>
        <v>8.0000000000000071E-2</v>
      </c>
      <c r="L21" s="53">
        <f t="shared" si="4"/>
        <v>2.9899999999999998</v>
      </c>
      <c r="M21" s="51">
        <f>IF(I21="",0,IF(K21&lt;0,Sayfa3!$P$5,Sayfa3!$S$5))</f>
        <v>0.15000000000000036</v>
      </c>
      <c r="N21" s="52" t="str">
        <f>IF(E21="","",IF(K21&lt;Sayfa3!$P$5,"P",IF(K21&gt;Sayfa3!$S$5,"P","")))</f>
        <v/>
      </c>
      <c r="O21" s="53">
        <f t="shared" si="0"/>
        <v>0</v>
      </c>
      <c r="P21" s="54">
        <f t="shared" si="1"/>
        <v>0</v>
      </c>
      <c r="Q21" s="55"/>
      <c r="R21" s="56" t="s">
        <v>32</v>
      </c>
    </row>
    <row r="22" spans="1:18" s="56" customFormat="1" ht="14.25" customHeight="1">
      <c r="A22" s="41">
        <f t="shared" si="2"/>
        <v>0</v>
      </c>
      <c r="B22" s="42">
        <f t="shared" si="5"/>
        <v>11</v>
      </c>
      <c r="C22" s="43">
        <v>41101</v>
      </c>
      <c r="D22" s="44" t="str">
        <f t="shared" si="6"/>
        <v>Temmuz 2012</v>
      </c>
      <c r="E22" s="45" t="s">
        <v>35</v>
      </c>
      <c r="F22" s="46">
        <v>10</v>
      </c>
      <c r="G22" s="47">
        <v>6</v>
      </c>
      <c r="H22" s="48">
        <f t="shared" si="7"/>
        <v>60</v>
      </c>
      <c r="I22" s="49">
        <v>3.15</v>
      </c>
      <c r="J22" s="50">
        <v>3.07</v>
      </c>
      <c r="K22" s="51">
        <f t="shared" si="3"/>
        <v>8.0000000000000071E-2</v>
      </c>
      <c r="L22" s="53">
        <f t="shared" si="4"/>
        <v>2.9899999999999998</v>
      </c>
      <c r="M22" s="51">
        <f>IF(I22="",0,IF(K22&lt;0,Sayfa3!$P$5,Sayfa3!$S$5))</f>
        <v>0.15000000000000036</v>
      </c>
      <c r="N22" s="52" t="str">
        <f>IF(E22="","",IF(K22&lt;Sayfa3!$P$5,"P",IF(K22&gt;Sayfa3!$S$5,"P","")))</f>
        <v/>
      </c>
      <c r="O22" s="53">
        <f t="shared" si="0"/>
        <v>0</v>
      </c>
      <c r="P22" s="54">
        <f t="shared" si="1"/>
        <v>0</v>
      </c>
      <c r="Q22" s="55"/>
      <c r="R22" s="56" t="s">
        <v>35</v>
      </c>
    </row>
    <row r="23" spans="1:18" s="56" customFormat="1" ht="14.25" customHeight="1">
      <c r="A23" s="41">
        <f t="shared" si="2"/>
        <v>0</v>
      </c>
      <c r="B23" s="42">
        <f t="shared" si="5"/>
        <v>12</v>
      </c>
      <c r="C23" s="43">
        <v>41101</v>
      </c>
      <c r="D23" s="44" t="str">
        <f t="shared" si="6"/>
        <v>Temmuz 2012</v>
      </c>
      <c r="E23" s="45" t="s">
        <v>35</v>
      </c>
      <c r="F23" s="46">
        <v>7</v>
      </c>
      <c r="G23" s="47">
        <v>6</v>
      </c>
      <c r="H23" s="48">
        <f t="shared" si="7"/>
        <v>42</v>
      </c>
      <c r="I23" s="49">
        <v>3.15</v>
      </c>
      <c r="J23" s="50">
        <v>3.07</v>
      </c>
      <c r="K23" s="51">
        <f t="shared" si="3"/>
        <v>8.0000000000000071E-2</v>
      </c>
      <c r="L23" s="53">
        <f t="shared" si="4"/>
        <v>2.9899999999999998</v>
      </c>
      <c r="M23" s="51">
        <f>IF(I23="",0,IF(K23&lt;0,Sayfa3!$P$5,Sayfa3!$S$5))</f>
        <v>0.15000000000000036</v>
      </c>
      <c r="N23" s="52" t="str">
        <f>IF(E23="","",IF(K23&lt;Sayfa3!$P$5,"P",IF(K23&gt;Sayfa3!$S$5,"P","")))</f>
        <v/>
      </c>
      <c r="O23" s="53">
        <f t="shared" si="0"/>
        <v>0</v>
      </c>
      <c r="P23" s="54">
        <f t="shared" si="1"/>
        <v>0</v>
      </c>
      <c r="Q23" s="55"/>
      <c r="R23" s="56" t="s">
        <v>35</v>
      </c>
    </row>
    <row r="24" spans="1:18" s="56" customFormat="1" ht="14.25" customHeight="1">
      <c r="A24" s="41">
        <f t="shared" si="2"/>
        <v>0</v>
      </c>
      <c r="B24" s="42">
        <f t="shared" si="5"/>
        <v>13</v>
      </c>
      <c r="C24" s="43">
        <v>41101</v>
      </c>
      <c r="D24" s="44" t="str">
        <f t="shared" si="6"/>
        <v>Temmuz 2012</v>
      </c>
      <c r="E24" s="45" t="s">
        <v>35</v>
      </c>
      <c r="F24" s="46">
        <v>10</v>
      </c>
      <c r="G24" s="47">
        <v>6</v>
      </c>
      <c r="H24" s="48">
        <f t="shared" si="7"/>
        <v>60</v>
      </c>
      <c r="I24" s="49">
        <v>3.15</v>
      </c>
      <c r="J24" s="50">
        <v>3.07</v>
      </c>
      <c r="K24" s="51">
        <f t="shared" si="3"/>
        <v>8.0000000000000071E-2</v>
      </c>
      <c r="L24" s="53">
        <f t="shared" si="4"/>
        <v>2.9899999999999998</v>
      </c>
      <c r="M24" s="51">
        <f>IF(I24="",0,IF(K24&lt;0,Sayfa3!$P$5,Sayfa3!$S$5))</f>
        <v>0.15000000000000036</v>
      </c>
      <c r="N24" s="52" t="str">
        <f>IF(E24="","",IF(K24&lt;Sayfa3!$P$5,"P",IF(K24&gt;Sayfa3!$S$5,"P","")))</f>
        <v/>
      </c>
      <c r="O24" s="53">
        <f t="shared" si="0"/>
        <v>0</v>
      </c>
      <c r="P24" s="54">
        <f t="shared" si="1"/>
        <v>0</v>
      </c>
      <c r="Q24" s="55"/>
      <c r="R24" s="56" t="s">
        <v>35</v>
      </c>
    </row>
    <row r="25" spans="1:18" s="56" customFormat="1" ht="14.25" customHeight="1">
      <c r="A25" s="41">
        <f t="shared" si="2"/>
        <v>0</v>
      </c>
      <c r="B25" s="42">
        <f t="shared" si="5"/>
        <v>14</v>
      </c>
      <c r="C25" s="43">
        <v>41101</v>
      </c>
      <c r="D25" s="44" t="str">
        <f t="shared" si="6"/>
        <v>Temmuz 2012</v>
      </c>
      <c r="E25" s="45" t="s">
        <v>35</v>
      </c>
      <c r="F25" s="46">
        <v>2</v>
      </c>
      <c r="G25" s="47">
        <v>6</v>
      </c>
      <c r="H25" s="48">
        <f t="shared" si="7"/>
        <v>12</v>
      </c>
      <c r="I25" s="49">
        <v>3.15</v>
      </c>
      <c r="J25" s="50">
        <v>3.07</v>
      </c>
      <c r="K25" s="51">
        <f t="shared" si="3"/>
        <v>8.0000000000000071E-2</v>
      </c>
      <c r="L25" s="53">
        <f t="shared" si="4"/>
        <v>2.9899999999999998</v>
      </c>
      <c r="M25" s="51">
        <f>IF(I25="",0,IF(K25&lt;0,Sayfa3!$P$5,Sayfa3!$S$5))</f>
        <v>0.15000000000000036</v>
      </c>
      <c r="N25" s="52" t="str">
        <f>IF(E25="","",IF(K25&lt;Sayfa3!$P$5,"P",IF(K25&gt;Sayfa3!$S$5,"P","")))</f>
        <v/>
      </c>
      <c r="O25" s="53">
        <f t="shared" si="0"/>
        <v>0</v>
      </c>
      <c r="P25" s="54">
        <f t="shared" si="1"/>
        <v>0</v>
      </c>
      <c r="Q25" s="55"/>
      <c r="R25" s="56" t="s">
        <v>35</v>
      </c>
    </row>
    <row r="26" spans="1:18" s="56" customFormat="1" ht="14.25" customHeight="1">
      <c r="A26" s="41">
        <f t="shared" si="2"/>
        <v>0</v>
      </c>
      <c r="B26" s="42">
        <f t="shared" si="5"/>
        <v>15</v>
      </c>
      <c r="C26" s="43">
        <v>41101</v>
      </c>
      <c r="D26" s="44" t="str">
        <f t="shared" si="6"/>
        <v>Temmuz 2012</v>
      </c>
      <c r="E26" s="45" t="s">
        <v>35</v>
      </c>
      <c r="F26" s="46">
        <v>5</v>
      </c>
      <c r="G26" s="47">
        <v>6</v>
      </c>
      <c r="H26" s="48">
        <f t="shared" si="7"/>
        <v>30</v>
      </c>
      <c r="I26" s="49">
        <v>3.15</v>
      </c>
      <c r="J26" s="50">
        <v>3.07</v>
      </c>
      <c r="K26" s="51">
        <f t="shared" si="3"/>
        <v>8.0000000000000071E-2</v>
      </c>
      <c r="L26" s="53">
        <f t="shared" si="4"/>
        <v>2.9899999999999998</v>
      </c>
      <c r="M26" s="51">
        <f>IF(I26="",0,IF(K26&lt;0,Sayfa3!$P$5,Sayfa3!$S$5))</f>
        <v>0.15000000000000036</v>
      </c>
      <c r="N26" s="52" t="str">
        <f>IF(E26="","",IF(K26&lt;Sayfa3!$P$5,"P",IF(K26&gt;Sayfa3!$S$5,"P","")))</f>
        <v/>
      </c>
      <c r="O26" s="53">
        <f t="shared" si="0"/>
        <v>0</v>
      </c>
      <c r="P26" s="54">
        <f t="shared" si="1"/>
        <v>0</v>
      </c>
      <c r="Q26" s="55"/>
      <c r="R26" s="56" t="s">
        <v>35</v>
      </c>
    </row>
    <row r="27" spans="1:18" s="56" customFormat="1" ht="14.25" customHeight="1">
      <c r="A27" s="41">
        <f t="shared" si="2"/>
        <v>0</v>
      </c>
      <c r="B27" s="42">
        <f t="shared" si="5"/>
        <v>16</v>
      </c>
      <c r="C27" s="43">
        <v>41101</v>
      </c>
      <c r="D27" s="44" t="str">
        <f t="shared" si="6"/>
        <v>Temmuz 2012</v>
      </c>
      <c r="E27" s="45" t="s">
        <v>35</v>
      </c>
      <c r="F27" s="46">
        <v>7</v>
      </c>
      <c r="G27" s="47">
        <v>6</v>
      </c>
      <c r="H27" s="48">
        <f t="shared" si="7"/>
        <v>42</v>
      </c>
      <c r="I27" s="49">
        <v>3.15</v>
      </c>
      <c r="J27" s="50">
        <v>3.07</v>
      </c>
      <c r="K27" s="51">
        <f t="shared" si="3"/>
        <v>8.0000000000000071E-2</v>
      </c>
      <c r="L27" s="53">
        <f t="shared" si="4"/>
        <v>2.9899999999999998</v>
      </c>
      <c r="M27" s="51">
        <f>IF(I27="",0,IF(K27&lt;0,Sayfa3!$P$5,Sayfa3!$S$5))</f>
        <v>0.15000000000000036</v>
      </c>
      <c r="N27" s="52" t="str">
        <f>IF(E27="","",IF(K27&lt;Sayfa3!$P$5,"P",IF(K27&gt;Sayfa3!$S$5,"P","")))</f>
        <v/>
      </c>
      <c r="O27" s="53">
        <f t="shared" si="0"/>
        <v>0</v>
      </c>
      <c r="P27" s="54">
        <f t="shared" si="1"/>
        <v>0</v>
      </c>
      <c r="Q27" s="55"/>
      <c r="R27" s="56" t="s">
        <v>35</v>
      </c>
    </row>
    <row r="28" spans="1:18" s="56" customFormat="1" ht="14.25" customHeight="1">
      <c r="A28" s="41">
        <f t="shared" si="2"/>
        <v>0</v>
      </c>
      <c r="B28" s="42">
        <f t="shared" si="5"/>
        <v>17</v>
      </c>
      <c r="C28" s="43">
        <v>41101</v>
      </c>
      <c r="D28" s="44" t="str">
        <f t="shared" si="6"/>
        <v>Temmuz 2012</v>
      </c>
      <c r="E28" s="45" t="s">
        <v>35</v>
      </c>
      <c r="F28" s="46">
        <v>7</v>
      </c>
      <c r="G28" s="47">
        <v>6</v>
      </c>
      <c r="H28" s="48">
        <f t="shared" si="7"/>
        <v>42</v>
      </c>
      <c r="I28" s="49">
        <v>3.15</v>
      </c>
      <c r="J28" s="50">
        <v>3.07</v>
      </c>
      <c r="K28" s="51">
        <f t="shared" si="3"/>
        <v>8.0000000000000071E-2</v>
      </c>
      <c r="L28" s="53">
        <f t="shared" si="4"/>
        <v>2.9899999999999998</v>
      </c>
      <c r="M28" s="51">
        <f>IF(I28="",0,IF(K28&lt;0,Sayfa3!$P$5,Sayfa3!$S$5))</f>
        <v>0.15000000000000036</v>
      </c>
      <c r="N28" s="52" t="str">
        <f>IF(E28="","",IF(K28&lt;Sayfa3!$P$5,"P",IF(K28&gt;Sayfa3!$S$5,"P","")))</f>
        <v/>
      </c>
      <c r="O28" s="53">
        <f t="shared" si="0"/>
        <v>0</v>
      </c>
      <c r="P28" s="54">
        <f t="shared" si="1"/>
        <v>0</v>
      </c>
      <c r="Q28" s="55"/>
      <c r="R28" s="56" t="s">
        <v>35</v>
      </c>
    </row>
    <row r="29" spans="1:18" s="56" customFormat="1" ht="14.25" customHeight="1">
      <c r="A29" s="41">
        <f t="shared" si="2"/>
        <v>0</v>
      </c>
      <c r="B29" s="42">
        <f t="shared" si="5"/>
        <v>18</v>
      </c>
      <c r="C29" s="43">
        <v>41101</v>
      </c>
      <c r="D29" s="44" t="str">
        <f t="shared" si="6"/>
        <v>Temmuz 2012</v>
      </c>
      <c r="E29" s="45" t="s">
        <v>35</v>
      </c>
      <c r="F29" s="46">
        <v>7</v>
      </c>
      <c r="G29" s="47">
        <v>6</v>
      </c>
      <c r="H29" s="48">
        <f t="shared" si="7"/>
        <v>42</v>
      </c>
      <c r="I29" s="49">
        <v>3.15</v>
      </c>
      <c r="J29" s="50">
        <v>3.07</v>
      </c>
      <c r="K29" s="51">
        <f t="shared" si="3"/>
        <v>8.0000000000000071E-2</v>
      </c>
      <c r="L29" s="53">
        <f t="shared" si="4"/>
        <v>2.9899999999999998</v>
      </c>
      <c r="M29" s="51">
        <f>IF(I29="",0,IF(K29&lt;0,Sayfa3!$P$5,Sayfa3!$S$5))</f>
        <v>0.15000000000000036</v>
      </c>
      <c r="N29" s="52" t="str">
        <f>IF(E29="","",IF(K29&lt;Sayfa3!$P$5,"P",IF(K29&gt;Sayfa3!$S$5,"P","")))</f>
        <v/>
      </c>
      <c r="O29" s="53">
        <f t="shared" si="0"/>
        <v>0</v>
      </c>
      <c r="P29" s="54">
        <f t="shared" si="1"/>
        <v>0</v>
      </c>
      <c r="Q29" s="55"/>
      <c r="R29" s="56" t="s">
        <v>35</v>
      </c>
    </row>
    <row r="30" spans="1:18" s="56" customFormat="1" ht="14.25" customHeight="1">
      <c r="A30" s="41">
        <f t="shared" si="2"/>
        <v>0</v>
      </c>
      <c r="B30" s="42">
        <f t="shared" si="5"/>
        <v>19</v>
      </c>
      <c r="C30" s="43">
        <v>41101</v>
      </c>
      <c r="D30" s="44" t="str">
        <f t="shared" si="6"/>
        <v>Temmuz 2012</v>
      </c>
      <c r="E30" s="45" t="s">
        <v>35</v>
      </c>
      <c r="F30" s="46">
        <v>3</v>
      </c>
      <c r="G30" s="47">
        <v>6</v>
      </c>
      <c r="H30" s="48">
        <f t="shared" si="7"/>
        <v>18</v>
      </c>
      <c r="I30" s="49">
        <v>3.15</v>
      </c>
      <c r="J30" s="50">
        <v>3.07</v>
      </c>
      <c r="K30" s="51">
        <f t="shared" si="3"/>
        <v>8.0000000000000071E-2</v>
      </c>
      <c r="L30" s="53">
        <f t="shared" si="4"/>
        <v>2.9899999999999998</v>
      </c>
      <c r="M30" s="51">
        <f>IF(I30="",0,IF(K30&lt;0,Sayfa3!$P$5,Sayfa3!$S$5))</f>
        <v>0.15000000000000036</v>
      </c>
      <c r="N30" s="52" t="str">
        <f>IF(E30="","",IF(K30&lt;Sayfa3!$P$5,"P",IF(K30&gt;Sayfa3!$S$5,"P","")))</f>
        <v/>
      </c>
      <c r="O30" s="53">
        <f t="shared" si="0"/>
        <v>0</v>
      </c>
      <c r="P30" s="54">
        <f t="shared" si="1"/>
        <v>0</v>
      </c>
      <c r="Q30" s="55"/>
      <c r="R30" s="56" t="s">
        <v>35</v>
      </c>
    </row>
    <row r="31" spans="1:18" s="56" customFormat="1" ht="14.25" customHeight="1">
      <c r="A31" s="41">
        <f t="shared" si="2"/>
        <v>0</v>
      </c>
      <c r="B31" s="42">
        <f t="shared" si="5"/>
        <v>20</v>
      </c>
      <c r="C31" s="43">
        <v>41101</v>
      </c>
      <c r="D31" s="44" t="str">
        <f t="shared" si="6"/>
        <v>Temmuz 2012</v>
      </c>
      <c r="E31" s="45" t="s">
        <v>35</v>
      </c>
      <c r="F31" s="46">
        <v>3</v>
      </c>
      <c r="G31" s="47">
        <v>6</v>
      </c>
      <c r="H31" s="48">
        <f t="shared" si="7"/>
        <v>18</v>
      </c>
      <c r="I31" s="49">
        <v>3.15</v>
      </c>
      <c r="J31" s="50">
        <v>3.07</v>
      </c>
      <c r="K31" s="51">
        <f t="shared" si="3"/>
        <v>8.0000000000000071E-2</v>
      </c>
      <c r="L31" s="53">
        <f t="shared" si="4"/>
        <v>2.9899999999999998</v>
      </c>
      <c r="M31" s="51">
        <f>IF(I31="",0,IF(K31&lt;0,Sayfa3!$P$5,Sayfa3!$S$5))</f>
        <v>0.15000000000000036</v>
      </c>
      <c r="N31" s="52" t="str">
        <f>IF(E31="","",IF(K31&lt;Sayfa3!$P$5,"P",IF(K31&gt;Sayfa3!$S$5,"P","")))</f>
        <v/>
      </c>
      <c r="O31" s="53">
        <f t="shared" si="0"/>
        <v>0</v>
      </c>
      <c r="P31" s="54">
        <f t="shared" si="1"/>
        <v>0</v>
      </c>
      <c r="Q31" s="55"/>
      <c r="R31" s="56" t="s">
        <v>35</v>
      </c>
    </row>
    <row r="32" spans="1:18" s="56" customFormat="1" ht="14.25" customHeight="1">
      <c r="A32" s="41">
        <f t="shared" si="2"/>
        <v>0</v>
      </c>
      <c r="B32" s="42">
        <f t="shared" si="5"/>
        <v>21</v>
      </c>
      <c r="C32" s="43">
        <v>41101</v>
      </c>
      <c r="D32" s="44" t="str">
        <f t="shared" si="6"/>
        <v>Temmuz 2012</v>
      </c>
      <c r="E32" s="45" t="s">
        <v>35</v>
      </c>
      <c r="F32" s="46">
        <v>3</v>
      </c>
      <c r="G32" s="47">
        <v>6</v>
      </c>
      <c r="H32" s="48">
        <f t="shared" si="7"/>
        <v>18</v>
      </c>
      <c r="I32" s="49">
        <v>3.15</v>
      </c>
      <c r="J32" s="50">
        <v>3.07</v>
      </c>
      <c r="K32" s="51">
        <f t="shared" si="3"/>
        <v>8.0000000000000071E-2</v>
      </c>
      <c r="L32" s="53">
        <f t="shared" si="4"/>
        <v>2.9899999999999998</v>
      </c>
      <c r="M32" s="51">
        <f>IF(I32="",0,IF(K32&lt;0,Sayfa3!$P$5,Sayfa3!$S$5))</f>
        <v>0.15000000000000036</v>
      </c>
      <c r="N32" s="52" t="str">
        <f>IF(E32="","",IF(K32&lt;Sayfa3!$P$5,"P",IF(K32&gt;Sayfa3!$S$5,"P","")))</f>
        <v/>
      </c>
      <c r="O32" s="53">
        <f t="shared" si="0"/>
        <v>0</v>
      </c>
      <c r="P32" s="54">
        <f t="shared" si="1"/>
        <v>0</v>
      </c>
      <c r="Q32" s="55"/>
      <c r="R32" s="56" t="s">
        <v>35</v>
      </c>
    </row>
    <row r="33" spans="1:18" s="56" customFormat="1" ht="14.25" customHeight="1">
      <c r="A33" s="41">
        <f t="shared" si="2"/>
        <v>0</v>
      </c>
      <c r="B33" s="42">
        <f t="shared" si="5"/>
        <v>22</v>
      </c>
      <c r="C33" s="43">
        <v>41101</v>
      </c>
      <c r="D33" s="44" t="str">
        <f t="shared" si="6"/>
        <v>Temmuz 2012</v>
      </c>
      <c r="E33" s="45" t="s">
        <v>35</v>
      </c>
      <c r="F33" s="46">
        <v>5</v>
      </c>
      <c r="G33" s="47">
        <v>6</v>
      </c>
      <c r="H33" s="48">
        <f t="shared" si="7"/>
        <v>30</v>
      </c>
      <c r="I33" s="49">
        <v>3.15</v>
      </c>
      <c r="J33" s="50">
        <v>3.07</v>
      </c>
      <c r="K33" s="51">
        <f t="shared" si="3"/>
        <v>8.0000000000000071E-2</v>
      </c>
      <c r="L33" s="53">
        <f t="shared" si="4"/>
        <v>2.9899999999999998</v>
      </c>
      <c r="M33" s="51">
        <f>IF(I33="",0,IF(K33&lt;0,Sayfa3!$P$5,Sayfa3!$S$5))</f>
        <v>0.15000000000000036</v>
      </c>
      <c r="N33" s="52" t="str">
        <f>IF(E33="","",IF(K33&lt;Sayfa3!$P$5,"P",IF(K33&gt;Sayfa3!$S$5,"P","")))</f>
        <v/>
      </c>
      <c r="O33" s="53">
        <f t="shared" si="0"/>
        <v>0</v>
      </c>
      <c r="P33" s="54">
        <f t="shared" si="1"/>
        <v>0</v>
      </c>
      <c r="Q33" s="55"/>
      <c r="R33" s="56" t="s">
        <v>35</v>
      </c>
    </row>
    <row r="34" spans="1:18" s="56" customFormat="1" ht="14.25" customHeight="1">
      <c r="A34" s="41">
        <f t="shared" si="2"/>
        <v>0</v>
      </c>
      <c r="B34" s="42">
        <f t="shared" si="5"/>
        <v>23</v>
      </c>
      <c r="C34" s="43">
        <v>41101</v>
      </c>
      <c r="D34" s="44" t="str">
        <f t="shared" si="6"/>
        <v>Temmuz 2012</v>
      </c>
      <c r="E34" s="45" t="s">
        <v>35</v>
      </c>
      <c r="F34" s="46">
        <v>2</v>
      </c>
      <c r="G34" s="47">
        <v>6</v>
      </c>
      <c r="H34" s="48">
        <f t="shared" si="7"/>
        <v>12</v>
      </c>
      <c r="I34" s="49">
        <v>3.15</v>
      </c>
      <c r="J34" s="50">
        <v>3.07</v>
      </c>
      <c r="K34" s="51">
        <f t="shared" si="3"/>
        <v>8.0000000000000071E-2</v>
      </c>
      <c r="L34" s="53">
        <f t="shared" si="4"/>
        <v>2.9899999999999998</v>
      </c>
      <c r="M34" s="51">
        <f>IF(I34="",0,IF(K34&lt;0,Sayfa3!$P$5,Sayfa3!$S$5))</f>
        <v>0.15000000000000036</v>
      </c>
      <c r="N34" s="52" t="str">
        <f>IF(E34="","",IF(K34&lt;Sayfa3!$P$5,"P",IF(K34&gt;Sayfa3!$S$5,"P","")))</f>
        <v/>
      </c>
      <c r="O34" s="53">
        <f t="shared" si="0"/>
        <v>0</v>
      </c>
      <c r="P34" s="54">
        <f t="shared" si="1"/>
        <v>0</v>
      </c>
      <c r="Q34" s="55"/>
      <c r="R34" s="56" t="s">
        <v>35</v>
      </c>
    </row>
    <row r="35" spans="1:18" s="56" customFormat="1" ht="14.25" customHeight="1">
      <c r="A35" s="41">
        <f t="shared" si="2"/>
        <v>0</v>
      </c>
      <c r="B35" s="42">
        <f t="shared" si="5"/>
        <v>24</v>
      </c>
      <c r="C35" s="43">
        <v>41101</v>
      </c>
      <c r="D35" s="44" t="str">
        <f t="shared" si="6"/>
        <v>Temmuz 2012</v>
      </c>
      <c r="E35" s="45" t="s">
        <v>35</v>
      </c>
      <c r="F35" s="46">
        <v>3</v>
      </c>
      <c r="G35" s="47">
        <v>6</v>
      </c>
      <c r="H35" s="48">
        <f t="shared" si="7"/>
        <v>18</v>
      </c>
      <c r="I35" s="49">
        <v>3.15</v>
      </c>
      <c r="J35" s="50">
        <v>3.07</v>
      </c>
      <c r="K35" s="51">
        <f t="shared" si="3"/>
        <v>8.0000000000000071E-2</v>
      </c>
      <c r="L35" s="53">
        <f t="shared" si="4"/>
        <v>2.9899999999999998</v>
      </c>
      <c r="M35" s="51">
        <f>IF(I35="",0,IF(K35&lt;0,Sayfa3!$P$5,Sayfa3!$S$5))</f>
        <v>0.15000000000000036</v>
      </c>
      <c r="N35" s="52" t="str">
        <f>IF(E35="","",IF(K35&lt;Sayfa3!$P$5,"P",IF(K35&gt;Sayfa3!$S$5,"P","")))</f>
        <v/>
      </c>
      <c r="O35" s="53">
        <f t="shared" si="0"/>
        <v>0</v>
      </c>
      <c r="P35" s="54">
        <f t="shared" si="1"/>
        <v>0</v>
      </c>
      <c r="Q35" s="55"/>
      <c r="R35" s="56" t="s">
        <v>35</v>
      </c>
    </row>
    <row r="36" spans="1:18" s="56" customFormat="1" ht="14.25" customHeight="1">
      <c r="A36" s="41">
        <f t="shared" si="2"/>
        <v>0</v>
      </c>
      <c r="B36" s="42">
        <f t="shared" si="5"/>
        <v>25</v>
      </c>
      <c r="C36" s="43">
        <v>41101</v>
      </c>
      <c r="D36" s="44" t="str">
        <f t="shared" si="6"/>
        <v>Temmuz 2012</v>
      </c>
      <c r="E36" s="45" t="s">
        <v>35</v>
      </c>
      <c r="F36" s="46">
        <v>3</v>
      </c>
      <c r="G36" s="47">
        <v>6</v>
      </c>
      <c r="H36" s="48">
        <f t="shared" si="7"/>
        <v>18</v>
      </c>
      <c r="I36" s="49">
        <v>3.15</v>
      </c>
      <c r="J36" s="50">
        <v>3.07</v>
      </c>
      <c r="K36" s="51">
        <f t="shared" si="3"/>
        <v>8.0000000000000071E-2</v>
      </c>
      <c r="L36" s="53">
        <f t="shared" si="4"/>
        <v>2.9899999999999998</v>
      </c>
      <c r="M36" s="51">
        <f>IF(I36="",0,IF(K36&lt;0,Sayfa3!$P$5,Sayfa3!$S$5))</f>
        <v>0.15000000000000036</v>
      </c>
      <c r="N36" s="52" t="str">
        <f>IF(E36="","",IF(K36&lt;Sayfa3!$P$5,"P",IF(K36&gt;Sayfa3!$S$5,"P","")))</f>
        <v/>
      </c>
      <c r="O36" s="53">
        <f t="shared" si="0"/>
        <v>0</v>
      </c>
      <c r="P36" s="54">
        <f t="shared" si="1"/>
        <v>0</v>
      </c>
      <c r="Q36" s="55"/>
      <c r="R36" s="56" t="s">
        <v>35</v>
      </c>
    </row>
    <row r="37" spans="1:18" s="56" customFormat="1" ht="14.25" customHeight="1">
      <c r="A37" s="41">
        <f t="shared" si="2"/>
        <v>0</v>
      </c>
      <c r="B37" s="42">
        <f t="shared" si="5"/>
        <v>26</v>
      </c>
      <c r="C37" s="43">
        <v>41101</v>
      </c>
      <c r="D37" s="44" t="str">
        <f t="shared" si="6"/>
        <v>Temmuz 2012</v>
      </c>
      <c r="E37" s="45" t="s">
        <v>35</v>
      </c>
      <c r="F37" s="46">
        <v>10</v>
      </c>
      <c r="G37" s="47">
        <v>6</v>
      </c>
      <c r="H37" s="48">
        <f t="shared" si="7"/>
        <v>60</v>
      </c>
      <c r="I37" s="49">
        <v>3.15</v>
      </c>
      <c r="J37" s="50">
        <v>3.07</v>
      </c>
      <c r="K37" s="51">
        <f t="shared" si="3"/>
        <v>8.0000000000000071E-2</v>
      </c>
      <c r="L37" s="53">
        <f t="shared" si="4"/>
        <v>2.9899999999999998</v>
      </c>
      <c r="M37" s="51">
        <f>IF(I37="",0,IF(K37&lt;0,Sayfa3!$P$5,Sayfa3!$S$5))</f>
        <v>0.15000000000000036</v>
      </c>
      <c r="N37" s="52" t="str">
        <f>IF(E37="","",IF(K37&lt;Sayfa3!$P$5,"P",IF(K37&gt;Sayfa3!$S$5,"P","")))</f>
        <v/>
      </c>
      <c r="O37" s="53">
        <f t="shared" si="0"/>
        <v>0</v>
      </c>
      <c r="P37" s="54">
        <f t="shared" si="1"/>
        <v>0</v>
      </c>
      <c r="Q37" s="55"/>
      <c r="R37" s="56" t="s">
        <v>35</v>
      </c>
    </row>
    <row r="38" spans="1:18" s="56" customFormat="1" ht="14.25" customHeight="1">
      <c r="A38" s="41">
        <f t="shared" si="2"/>
        <v>0</v>
      </c>
      <c r="B38" s="42">
        <f t="shared" si="5"/>
        <v>27</v>
      </c>
      <c r="C38" s="43">
        <v>41108</v>
      </c>
      <c r="D38" s="44" t="str">
        <f t="shared" si="6"/>
        <v>Temmuz 2012</v>
      </c>
      <c r="E38" s="45" t="s">
        <v>35</v>
      </c>
      <c r="F38" s="46">
        <v>7</v>
      </c>
      <c r="G38" s="47">
        <v>6</v>
      </c>
      <c r="H38" s="48">
        <f t="shared" si="7"/>
        <v>42</v>
      </c>
      <c r="I38" s="49">
        <v>3.15</v>
      </c>
      <c r="J38" s="50">
        <v>3.07</v>
      </c>
      <c r="K38" s="51">
        <f t="shared" si="3"/>
        <v>8.0000000000000071E-2</v>
      </c>
      <c r="L38" s="53">
        <f t="shared" si="4"/>
        <v>2.9899999999999998</v>
      </c>
      <c r="M38" s="51">
        <f>IF(I38="",0,IF(K38&lt;0,Sayfa3!$P$5,Sayfa3!$S$5))</f>
        <v>0.15000000000000036</v>
      </c>
      <c r="N38" s="52" t="str">
        <f>IF(E38="","",IF(K38&lt;Sayfa3!$P$5,"P",IF(K38&gt;Sayfa3!$S$5,"P","")))</f>
        <v/>
      </c>
      <c r="O38" s="53">
        <f t="shared" si="0"/>
        <v>0</v>
      </c>
      <c r="P38" s="54">
        <f t="shared" si="1"/>
        <v>0</v>
      </c>
      <c r="Q38" s="55"/>
      <c r="R38" s="56" t="s">
        <v>35</v>
      </c>
    </row>
    <row r="39" spans="1:18" s="56" customFormat="1" ht="14.25" customHeight="1">
      <c r="A39" s="41">
        <f t="shared" si="2"/>
        <v>0</v>
      </c>
      <c r="B39" s="42">
        <f t="shared" si="5"/>
        <v>28</v>
      </c>
      <c r="C39" s="43">
        <v>41108</v>
      </c>
      <c r="D39" s="44" t="str">
        <f t="shared" si="6"/>
        <v>Temmuz 2012</v>
      </c>
      <c r="E39" s="45" t="s">
        <v>35</v>
      </c>
      <c r="F39" s="46">
        <v>3</v>
      </c>
      <c r="G39" s="47">
        <v>6</v>
      </c>
      <c r="H39" s="48">
        <f t="shared" si="7"/>
        <v>18</v>
      </c>
      <c r="I39" s="49">
        <v>3.15</v>
      </c>
      <c r="J39" s="50">
        <v>3.07</v>
      </c>
      <c r="K39" s="51">
        <f t="shared" si="3"/>
        <v>8.0000000000000071E-2</v>
      </c>
      <c r="L39" s="53">
        <f t="shared" si="4"/>
        <v>2.9899999999999998</v>
      </c>
      <c r="M39" s="51">
        <f>IF(I39="",0,IF(K39&lt;0,Sayfa3!$P$5,Sayfa3!$S$5))</f>
        <v>0.15000000000000036</v>
      </c>
      <c r="N39" s="52" t="str">
        <f>IF(E39="","",IF(K39&lt;Sayfa3!$P$5,"P",IF(K39&gt;Sayfa3!$S$5,"P","")))</f>
        <v/>
      </c>
      <c r="O39" s="53">
        <f t="shared" si="0"/>
        <v>0</v>
      </c>
      <c r="P39" s="54">
        <f t="shared" si="1"/>
        <v>0</v>
      </c>
      <c r="Q39" s="55"/>
      <c r="R39" s="56" t="s">
        <v>35</v>
      </c>
    </row>
    <row r="40" spans="1:18" s="56" customFormat="1" ht="14.25" customHeight="1">
      <c r="A40" s="41">
        <f t="shared" si="2"/>
        <v>0</v>
      </c>
      <c r="B40" s="42">
        <f t="shared" si="5"/>
        <v>29</v>
      </c>
      <c r="C40" s="43">
        <v>41108</v>
      </c>
      <c r="D40" s="44" t="str">
        <f t="shared" si="6"/>
        <v>Temmuz 2012</v>
      </c>
      <c r="E40" s="45" t="s">
        <v>35</v>
      </c>
      <c r="F40" s="46">
        <v>3</v>
      </c>
      <c r="G40" s="47">
        <v>6</v>
      </c>
      <c r="H40" s="48">
        <f t="shared" si="7"/>
        <v>18</v>
      </c>
      <c r="I40" s="49">
        <v>3.15</v>
      </c>
      <c r="J40" s="50">
        <v>3.07</v>
      </c>
      <c r="K40" s="51">
        <f t="shared" si="3"/>
        <v>8.0000000000000071E-2</v>
      </c>
      <c r="L40" s="53">
        <f t="shared" si="4"/>
        <v>2.9899999999999998</v>
      </c>
      <c r="M40" s="51">
        <f>IF(I40="",0,IF(K40&lt;0,Sayfa3!$P$5,Sayfa3!$S$5))</f>
        <v>0.15000000000000036</v>
      </c>
      <c r="N40" s="52" t="str">
        <f>IF(E40="","",IF(K40&lt;Sayfa3!$P$5,"P",IF(K40&gt;Sayfa3!$S$5,"P","")))</f>
        <v/>
      </c>
      <c r="O40" s="53">
        <f t="shared" si="0"/>
        <v>0</v>
      </c>
      <c r="P40" s="54">
        <f t="shared" si="1"/>
        <v>0</v>
      </c>
      <c r="Q40" s="55"/>
      <c r="R40" s="56" t="s">
        <v>35</v>
      </c>
    </row>
    <row r="41" spans="1:18" s="56" customFormat="1" ht="14.25" customHeight="1">
      <c r="A41" s="41">
        <f t="shared" si="2"/>
        <v>0</v>
      </c>
      <c r="B41" s="42">
        <f t="shared" si="5"/>
        <v>30</v>
      </c>
      <c r="C41" s="43">
        <v>41108</v>
      </c>
      <c r="D41" s="44" t="str">
        <f t="shared" si="6"/>
        <v>Temmuz 2012</v>
      </c>
      <c r="E41" s="45" t="s">
        <v>35</v>
      </c>
      <c r="F41" s="46">
        <v>7</v>
      </c>
      <c r="G41" s="47">
        <v>6</v>
      </c>
      <c r="H41" s="48">
        <f t="shared" si="7"/>
        <v>42</v>
      </c>
      <c r="I41" s="49">
        <v>3.15</v>
      </c>
      <c r="J41" s="50">
        <v>3.07</v>
      </c>
      <c r="K41" s="51">
        <f t="shared" si="3"/>
        <v>8.0000000000000071E-2</v>
      </c>
      <c r="L41" s="53">
        <f t="shared" si="4"/>
        <v>2.9899999999999998</v>
      </c>
      <c r="M41" s="51">
        <f>IF(I41="",0,IF(K41&lt;0,Sayfa3!$P$5,Sayfa3!$S$5))</f>
        <v>0.15000000000000036</v>
      </c>
      <c r="N41" s="52" t="str">
        <f>IF(E41="","",IF(K41&lt;Sayfa3!$P$5,"P",IF(K41&gt;Sayfa3!$S$5,"P","")))</f>
        <v/>
      </c>
      <c r="O41" s="53">
        <f t="shared" si="0"/>
        <v>0</v>
      </c>
      <c r="P41" s="54">
        <f t="shared" si="1"/>
        <v>0</v>
      </c>
      <c r="Q41" s="55"/>
      <c r="R41" s="56" t="s">
        <v>35</v>
      </c>
    </row>
    <row r="42" spans="1:18" s="56" customFormat="1" ht="14.25" customHeight="1">
      <c r="A42" s="41">
        <f t="shared" si="2"/>
        <v>0</v>
      </c>
      <c r="B42" s="42">
        <f t="shared" si="5"/>
        <v>31</v>
      </c>
      <c r="C42" s="43">
        <v>41108</v>
      </c>
      <c r="D42" s="44" t="str">
        <f t="shared" si="6"/>
        <v>Temmuz 2012</v>
      </c>
      <c r="E42" s="45" t="s">
        <v>35</v>
      </c>
      <c r="F42" s="46">
        <v>10</v>
      </c>
      <c r="G42" s="47">
        <v>6</v>
      </c>
      <c r="H42" s="48">
        <f t="shared" si="7"/>
        <v>60</v>
      </c>
      <c r="I42" s="49">
        <v>3.15</v>
      </c>
      <c r="J42" s="50">
        <v>3.07</v>
      </c>
      <c r="K42" s="51">
        <f t="shared" si="3"/>
        <v>8.0000000000000071E-2</v>
      </c>
      <c r="L42" s="53">
        <f t="shared" si="4"/>
        <v>2.9899999999999998</v>
      </c>
      <c r="M42" s="51">
        <f>IF(I42="",0,IF(K42&lt;0,Sayfa3!$P$5,Sayfa3!$S$5))</f>
        <v>0.15000000000000036</v>
      </c>
      <c r="N42" s="52" t="str">
        <f>IF(E42="","",IF(K42&lt;Sayfa3!$P$5,"P",IF(K42&gt;Sayfa3!$S$5,"P","")))</f>
        <v/>
      </c>
      <c r="O42" s="53">
        <f t="shared" si="0"/>
        <v>0</v>
      </c>
      <c r="P42" s="54">
        <f t="shared" si="1"/>
        <v>0</v>
      </c>
      <c r="Q42" s="55"/>
      <c r="R42" s="56" t="s">
        <v>35</v>
      </c>
    </row>
    <row r="43" spans="1:18" s="56" customFormat="1" ht="14.25" customHeight="1">
      <c r="A43" s="41">
        <f t="shared" si="2"/>
        <v>0</v>
      </c>
      <c r="B43" s="42">
        <f t="shared" si="5"/>
        <v>32</v>
      </c>
      <c r="C43" s="43">
        <v>41108</v>
      </c>
      <c r="D43" s="44" t="str">
        <f t="shared" si="6"/>
        <v>Temmuz 2012</v>
      </c>
      <c r="E43" s="45" t="s">
        <v>35</v>
      </c>
      <c r="F43" s="46">
        <v>10</v>
      </c>
      <c r="G43" s="47">
        <v>6</v>
      </c>
      <c r="H43" s="48">
        <f t="shared" si="7"/>
        <v>60</v>
      </c>
      <c r="I43" s="49">
        <v>3.15</v>
      </c>
      <c r="J43" s="50">
        <v>3.07</v>
      </c>
      <c r="K43" s="51">
        <f t="shared" si="3"/>
        <v>8.0000000000000071E-2</v>
      </c>
      <c r="L43" s="53">
        <f t="shared" si="4"/>
        <v>2.9899999999999998</v>
      </c>
      <c r="M43" s="51">
        <f>IF(I43="",0,IF(K43&lt;0,Sayfa3!$P$5,Sayfa3!$S$5))</f>
        <v>0.15000000000000036</v>
      </c>
      <c r="N43" s="52" t="str">
        <f>IF(E43="","",IF(K43&lt;Sayfa3!$P$5,"P",IF(K43&gt;Sayfa3!$S$5,"P","")))</f>
        <v/>
      </c>
      <c r="O43" s="53">
        <f t="shared" si="0"/>
        <v>0</v>
      </c>
      <c r="P43" s="54">
        <f t="shared" si="1"/>
        <v>0</v>
      </c>
      <c r="Q43" s="55"/>
      <c r="R43" s="56" t="s">
        <v>35</v>
      </c>
    </row>
    <row r="44" spans="1:18" s="56" customFormat="1" ht="14.25" customHeight="1">
      <c r="A44" s="41">
        <f t="shared" si="2"/>
        <v>0</v>
      </c>
      <c r="B44" s="42">
        <f t="shared" si="5"/>
        <v>33</v>
      </c>
      <c r="C44" s="43">
        <v>41108</v>
      </c>
      <c r="D44" s="44" t="str">
        <f t="shared" si="6"/>
        <v>Temmuz 2012</v>
      </c>
      <c r="E44" s="45" t="s">
        <v>35</v>
      </c>
      <c r="F44" s="46">
        <v>10</v>
      </c>
      <c r="G44" s="47">
        <v>6</v>
      </c>
      <c r="H44" s="48">
        <f t="shared" si="7"/>
        <v>60</v>
      </c>
      <c r="I44" s="49">
        <v>3.15</v>
      </c>
      <c r="J44" s="50">
        <v>3.07</v>
      </c>
      <c r="K44" s="51">
        <f t="shared" si="3"/>
        <v>8.0000000000000071E-2</v>
      </c>
      <c r="L44" s="53">
        <f t="shared" si="4"/>
        <v>2.9899999999999998</v>
      </c>
      <c r="M44" s="51">
        <f>IF(I44="",0,IF(K44&lt;0,Sayfa3!$P$5,Sayfa3!$S$5))</f>
        <v>0.15000000000000036</v>
      </c>
      <c r="N44" s="52" t="str">
        <f>IF(E44="","",IF(K44&lt;Sayfa3!$P$5,"P",IF(K44&gt;Sayfa3!$S$5,"P","")))</f>
        <v/>
      </c>
      <c r="O44" s="53">
        <f t="shared" si="0"/>
        <v>0</v>
      </c>
      <c r="P44" s="54">
        <f t="shared" si="1"/>
        <v>0</v>
      </c>
      <c r="Q44" s="55"/>
      <c r="R44" s="56" t="s">
        <v>35</v>
      </c>
    </row>
    <row r="45" spans="1:18" s="56" customFormat="1" ht="14.25" customHeight="1">
      <c r="A45" s="41">
        <f t="shared" si="2"/>
        <v>0</v>
      </c>
      <c r="B45" s="42">
        <f t="shared" si="5"/>
        <v>34</v>
      </c>
      <c r="C45" s="43">
        <v>41109</v>
      </c>
      <c r="D45" s="44" t="str">
        <f t="shared" si="6"/>
        <v>Temmuz 2012</v>
      </c>
      <c r="E45" s="45" t="s">
        <v>35</v>
      </c>
      <c r="F45" s="46">
        <v>3</v>
      </c>
      <c r="G45" s="47">
        <v>6</v>
      </c>
      <c r="H45" s="48">
        <f t="shared" si="7"/>
        <v>18</v>
      </c>
      <c r="I45" s="49">
        <v>3.15</v>
      </c>
      <c r="J45" s="50">
        <v>3.07</v>
      </c>
      <c r="K45" s="51">
        <f t="shared" si="3"/>
        <v>8.0000000000000071E-2</v>
      </c>
      <c r="L45" s="53">
        <f t="shared" si="4"/>
        <v>2.9899999999999998</v>
      </c>
      <c r="M45" s="51">
        <f>IF(I45="",0,IF(K45&lt;0,Sayfa3!$P$5,Sayfa3!$S$5))</f>
        <v>0.15000000000000036</v>
      </c>
      <c r="N45" s="52" t="str">
        <f>IF(E45="","",IF(K45&lt;Sayfa3!$P$5,"P",IF(K45&gt;Sayfa3!$S$5,"P","")))</f>
        <v/>
      </c>
      <c r="O45" s="53">
        <f t="shared" si="0"/>
        <v>0</v>
      </c>
      <c r="P45" s="54">
        <f t="shared" si="1"/>
        <v>0</v>
      </c>
      <c r="Q45" s="55"/>
      <c r="R45" s="56" t="s">
        <v>35</v>
      </c>
    </row>
    <row r="46" spans="1:18" s="56" customFormat="1" ht="14.25" customHeight="1">
      <c r="A46" s="41">
        <f t="shared" si="2"/>
        <v>0</v>
      </c>
      <c r="B46" s="42">
        <f t="shared" si="5"/>
        <v>35</v>
      </c>
      <c r="C46" s="43">
        <v>41109</v>
      </c>
      <c r="D46" s="44" t="str">
        <f t="shared" si="6"/>
        <v>Temmuz 2012</v>
      </c>
      <c r="E46" s="45" t="s">
        <v>35</v>
      </c>
      <c r="F46" s="46">
        <v>7</v>
      </c>
      <c r="G46" s="47">
        <v>6</v>
      </c>
      <c r="H46" s="48">
        <f t="shared" si="7"/>
        <v>42</v>
      </c>
      <c r="I46" s="49">
        <v>3.15</v>
      </c>
      <c r="J46" s="50">
        <v>3.07</v>
      </c>
      <c r="K46" s="51">
        <f t="shared" si="3"/>
        <v>8.0000000000000071E-2</v>
      </c>
      <c r="L46" s="53">
        <f t="shared" si="4"/>
        <v>2.9899999999999998</v>
      </c>
      <c r="M46" s="51">
        <f>IF(I46="",0,IF(K46&lt;0,Sayfa3!$P$5,Sayfa3!$S$5))</f>
        <v>0.15000000000000036</v>
      </c>
      <c r="N46" s="52" t="str">
        <f>IF(E46="","",IF(K46&lt;Sayfa3!$P$5,"P",IF(K46&gt;Sayfa3!$S$5,"P","")))</f>
        <v/>
      </c>
      <c r="O46" s="53">
        <f t="shared" si="0"/>
        <v>0</v>
      </c>
      <c r="P46" s="54">
        <f t="shared" si="1"/>
        <v>0</v>
      </c>
      <c r="Q46" s="55"/>
      <c r="R46" s="56" t="s">
        <v>35</v>
      </c>
    </row>
    <row r="47" spans="1:18" s="56" customFormat="1" ht="14.25" customHeight="1">
      <c r="A47" s="41">
        <f t="shared" si="2"/>
        <v>0</v>
      </c>
      <c r="B47" s="42">
        <f t="shared" si="5"/>
        <v>36</v>
      </c>
      <c r="C47" s="43">
        <v>41109</v>
      </c>
      <c r="D47" s="44" t="str">
        <f t="shared" si="6"/>
        <v>Temmuz 2012</v>
      </c>
      <c r="E47" s="45" t="s">
        <v>35</v>
      </c>
      <c r="F47" s="46">
        <v>2</v>
      </c>
      <c r="G47" s="47">
        <v>6</v>
      </c>
      <c r="H47" s="48">
        <f t="shared" si="7"/>
        <v>12</v>
      </c>
      <c r="I47" s="49">
        <v>3.15</v>
      </c>
      <c r="J47" s="50">
        <v>3.07</v>
      </c>
      <c r="K47" s="51">
        <f t="shared" si="3"/>
        <v>8.0000000000000071E-2</v>
      </c>
      <c r="L47" s="53">
        <f t="shared" si="4"/>
        <v>2.9899999999999998</v>
      </c>
      <c r="M47" s="51">
        <f>IF(I47="",0,IF(K47&lt;0,Sayfa3!$P$5,Sayfa3!$S$5))</f>
        <v>0.15000000000000036</v>
      </c>
      <c r="N47" s="52" t="str">
        <f>IF(E47="","",IF(K47&lt;Sayfa3!$P$5,"P",IF(K47&gt;Sayfa3!$S$5,"P","")))</f>
        <v/>
      </c>
      <c r="O47" s="53">
        <f t="shared" si="0"/>
        <v>0</v>
      </c>
      <c r="P47" s="54">
        <f t="shared" si="1"/>
        <v>0</v>
      </c>
      <c r="Q47" s="55"/>
      <c r="R47" s="56" t="s">
        <v>35</v>
      </c>
    </row>
    <row r="48" spans="1:18" s="56" customFormat="1" ht="14.25" customHeight="1">
      <c r="A48" s="41">
        <f t="shared" si="2"/>
        <v>0</v>
      </c>
      <c r="B48" s="42">
        <f t="shared" si="5"/>
        <v>37</v>
      </c>
      <c r="C48" s="43">
        <v>41109</v>
      </c>
      <c r="D48" s="44" t="str">
        <f t="shared" si="6"/>
        <v>Temmuz 2012</v>
      </c>
      <c r="E48" s="45" t="s">
        <v>35</v>
      </c>
      <c r="F48" s="46">
        <v>5</v>
      </c>
      <c r="G48" s="47">
        <v>6</v>
      </c>
      <c r="H48" s="48">
        <f t="shared" si="7"/>
        <v>30</v>
      </c>
      <c r="I48" s="49">
        <v>3.15</v>
      </c>
      <c r="J48" s="50">
        <v>3.07</v>
      </c>
      <c r="K48" s="51">
        <f t="shared" si="3"/>
        <v>8.0000000000000071E-2</v>
      </c>
      <c r="L48" s="53">
        <f t="shared" si="4"/>
        <v>2.9899999999999998</v>
      </c>
      <c r="M48" s="51">
        <f>IF(I48="",0,IF(K48&lt;0,Sayfa3!$P$5,Sayfa3!$S$5))</f>
        <v>0.15000000000000036</v>
      </c>
      <c r="N48" s="52" t="str">
        <f>IF(E48="","",IF(K48&lt;Sayfa3!$P$5,"P",IF(K48&gt;Sayfa3!$S$5,"P","")))</f>
        <v/>
      </c>
      <c r="O48" s="53">
        <f t="shared" si="0"/>
        <v>0</v>
      </c>
      <c r="P48" s="54">
        <f t="shared" si="1"/>
        <v>0</v>
      </c>
      <c r="Q48" s="55"/>
      <c r="R48" s="56" t="s">
        <v>35</v>
      </c>
    </row>
    <row r="49" spans="1:18" s="56" customFormat="1" ht="14.25" customHeight="1">
      <c r="A49" s="41">
        <f t="shared" si="2"/>
        <v>0</v>
      </c>
      <c r="B49" s="42">
        <f t="shared" si="5"/>
        <v>38</v>
      </c>
      <c r="C49" s="43">
        <v>41109</v>
      </c>
      <c r="D49" s="44" t="str">
        <f t="shared" si="6"/>
        <v>Temmuz 2012</v>
      </c>
      <c r="E49" s="45" t="s">
        <v>35</v>
      </c>
      <c r="F49" s="46">
        <v>10</v>
      </c>
      <c r="G49" s="47">
        <v>6</v>
      </c>
      <c r="H49" s="48">
        <f t="shared" si="7"/>
        <v>60</v>
      </c>
      <c r="I49" s="49">
        <v>3.15</v>
      </c>
      <c r="J49" s="50">
        <v>3.07</v>
      </c>
      <c r="K49" s="51">
        <f t="shared" si="3"/>
        <v>8.0000000000000071E-2</v>
      </c>
      <c r="L49" s="53">
        <f t="shared" si="4"/>
        <v>2.9899999999999998</v>
      </c>
      <c r="M49" s="51">
        <f>IF(I49="",0,IF(K49&lt;0,Sayfa3!$P$5,Sayfa3!$S$5))</f>
        <v>0.15000000000000036</v>
      </c>
      <c r="N49" s="52" t="str">
        <f>IF(E49="","",IF(K49&lt;Sayfa3!$P$5,"P",IF(K49&gt;Sayfa3!$S$5,"P","")))</f>
        <v/>
      </c>
      <c r="O49" s="53">
        <f t="shared" si="0"/>
        <v>0</v>
      </c>
      <c r="P49" s="54">
        <f t="shared" si="1"/>
        <v>0</v>
      </c>
      <c r="Q49" s="55"/>
      <c r="R49" s="56" t="s">
        <v>35</v>
      </c>
    </row>
    <row r="50" spans="1:18" s="56" customFormat="1" ht="14.25" customHeight="1">
      <c r="A50" s="41">
        <f t="shared" si="2"/>
        <v>0</v>
      </c>
      <c r="B50" s="42">
        <f t="shared" si="5"/>
        <v>39</v>
      </c>
      <c r="C50" s="43">
        <v>41109</v>
      </c>
      <c r="D50" s="44" t="str">
        <f t="shared" si="6"/>
        <v>Temmuz 2012</v>
      </c>
      <c r="E50" s="45" t="s">
        <v>35</v>
      </c>
      <c r="F50" s="46">
        <v>7</v>
      </c>
      <c r="G50" s="47">
        <v>6</v>
      </c>
      <c r="H50" s="48">
        <f t="shared" si="7"/>
        <v>42</v>
      </c>
      <c r="I50" s="49">
        <v>3.15</v>
      </c>
      <c r="J50" s="50">
        <v>3.07</v>
      </c>
      <c r="K50" s="51">
        <f t="shared" si="3"/>
        <v>8.0000000000000071E-2</v>
      </c>
      <c r="L50" s="53">
        <f t="shared" si="4"/>
        <v>2.9899999999999998</v>
      </c>
      <c r="M50" s="51">
        <f>IF(I50="",0,IF(K50&lt;0,Sayfa3!$P$5,Sayfa3!$S$5))</f>
        <v>0.15000000000000036</v>
      </c>
      <c r="N50" s="52" t="str">
        <f>IF(E50="","",IF(K50&lt;Sayfa3!$P$5,"P",IF(K50&gt;Sayfa3!$S$5,"P","")))</f>
        <v/>
      </c>
      <c r="O50" s="53">
        <f t="shared" si="0"/>
        <v>0</v>
      </c>
      <c r="P50" s="54">
        <f t="shared" si="1"/>
        <v>0</v>
      </c>
      <c r="Q50" s="55"/>
      <c r="R50" s="56" t="s">
        <v>35</v>
      </c>
    </row>
    <row r="51" spans="1:18" s="56" customFormat="1" ht="14.25" customHeight="1">
      <c r="A51" s="41">
        <f t="shared" si="2"/>
        <v>0</v>
      </c>
      <c r="B51" s="42">
        <f t="shared" si="5"/>
        <v>40</v>
      </c>
      <c r="C51" s="43">
        <v>41109</v>
      </c>
      <c r="D51" s="44" t="str">
        <f t="shared" si="6"/>
        <v>Temmuz 2012</v>
      </c>
      <c r="E51" s="45" t="s">
        <v>35</v>
      </c>
      <c r="F51" s="46">
        <v>7</v>
      </c>
      <c r="G51" s="47">
        <v>6</v>
      </c>
      <c r="H51" s="48">
        <f t="shared" si="7"/>
        <v>42</v>
      </c>
      <c r="I51" s="49">
        <v>3.15</v>
      </c>
      <c r="J51" s="50">
        <v>3.07</v>
      </c>
      <c r="K51" s="51">
        <f t="shared" si="3"/>
        <v>8.0000000000000071E-2</v>
      </c>
      <c r="L51" s="53">
        <f t="shared" si="4"/>
        <v>2.9899999999999998</v>
      </c>
      <c r="M51" s="51">
        <f>IF(I51="",0,IF(K51&lt;0,Sayfa3!$P$5,Sayfa3!$S$5))</f>
        <v>0.15000000000000036</v>
      </c>
      <c r="N51" s="52" t="str">
        <f>IF(E51="","",IF(K51&lt;Sayfa3!$P$5,"P",IF(K51&gt;Sayfa3!$S$5,"P","")))</f>
        <v/>
      </c>
      <c r="O51" s="53">
        <f t="shared" si="0"/>
        <v>0</v>
      </c>
      <c r="P51" s="54">
        <f t="shared" si="1"/>
        <v>0</v>
      </c>
      <c r="Q51" s="55"/>
      <c r="R51" s="56" t="s">
        <v>35</v>
      </c>
    </row>
    <row r="52" spans="1:18" s="56" customFormat="1" ht="14.25" customHeight="1">
      <c r="A52" s="41">
        <f t="shared" si="2"/>
        <v>0</v>
      </c>
      <c r="B52" s="42">
        <f t="shared" si="5"/>
        <v>41</v>
      </c>
      <c r="C52" s="43">
        <v>41109</v>
      </c>
      <c r="D52" s="44" t="str">
        <f t="shared" si="6"/>
        <v>Temmuz 2012</v>
      </c>
      <c r="E52" s="45" t="s">
        <v>35</v>
      </c>
      <c r="F52" s="46">
        <v>3</v>
      </c>
      <c r="G52" s="47">
        <v>6</v>
      </c>
      <c r="H52" s="48">
        <f t="shared" si="7"/>
        <v>18</v>
      </c>
      <c r="I52" s="49">
        <v>3.15</v>
      </c>
      <c r="J52" s="50">
        <v>3.07</v>
      </c>
      <c r="K52" s="51">
        <f t="shared" si="3"/>
        <v>8.0000000000000071E-2</v>
      </c>
      <c r="L52" s="53">
        <f t="shared" si="4"/>
        <v>2.9899999999999998</v>
      </c>
      <c r="M52" s="51">
        <f>IF(I52="",0,IF(K52&lt;0,Sayfa3!$P$5,Sayfa3!$S$5))</f>
        <v>0.15000000000000036</v>
      </c>
      <c r="N52" s="52" t="str">
        <f>IF(E52="","",IF(K52&lt;Sayfa3!$P$5,"P",IF(K52&gt;Sayfa3!$S$5,"P","")))</f>
        <v/>
      </c>
      <c r="O52" s="53">
        <f t="shared" si="0"/>
        <v>0</v>
      </c>
      <c r="P52" s="54">
        <f t="shared" si="1"/>
        <v>0</v>
      </c>
      <c r="Q52" s="55"/>
      <c r="R52" s="56" t="s">
        <v>35</v>
      </c>
    </row>
    <row r="53" spans="1:18" s="56" customFormat="1" ht="14.25" customHeight="1">
      <c r="A53" s="41">
        <f t="shared" si="2"/>
        <v>0</v>
      </c>
      <c r="B53" s="42">
        <f t="shared" si="5"/>
        <v>42</v>
      </c>
      <c r="C53" s="43">
        <v>41109</v>
      </c>
      <c r="D53" s="44" t="str">
        <f t="shared" si="6"/>
        <v>Temmuz 2012</v>
      </c>
      <c r="E53" s="45" t="s">
        <v>35</v>
      </c>
      <c r="F53" s="46">
        <v>3</v>
      </c>
      <c r="G53" s="47">
        <v>6</v>
      </c>
      <c r="H53" s="48">
        <f t="shared" si="7"/>
        <v>18</v>
      </c>
      <c r="I53" s="49">
        <v>3.15</v>
      </c>
      <c r="J53" s="50">
        <v>3.07</v>
      </c>
      <c r="K53" s="51">
        <f t="shared" si="3"/>
        <v>8.0000000000000071E-2</v>
      </c>
      <c r="L53" s="53">
        <f t="shared" si="4"/>
        <v>2.9899999999999998</v>
      </c>
      <c r="M53" s="51">
        <f>IF(I53="",0,IF(K53&lt;0,Sayfa3!$P$5,Sayfa3!$S$5))</f>
        <v>0.15000000000000036</v>
      </c>
      <c r="N53" s="52" t="str">
        <f>IF(E53="","",IF(K53&lt;Sayfa3!$P$5,"P",IF(K53&gt;Sayfa3!$S$5,"P","")))</f>
        <v/>
      </c>
      <c r="O53" s="53">
        <f t="shared" si="0"/>
        <v>0</v>
      </c>
      <c r="P53" s="54">
        <f t="shared" si="1"/>
        <v>0</v>
      </c>
      <c r="Q53" s="55"/>
      <c r="R53" s="56" t="s">
        <v>35</v>
      </c>
    </row>
    <row r="54" spans="1:18" s="56" customFormat="1" ht="14.25" customHeight="1">
      <c r="A54" s="41">
        <f t="shared" si="2"/>
        <v>0</v>
      </c>
      <c r="B54" s="42">
        <f t="shared" si="5"/>
        <v>43</v>
      </c>
      <c r="C54" s="43">
        <v>41109</v>
      </c>
      <c r="D54" s="44" t="str">
        <f t="shared" si="6"/>
        <v>Temmuz 2012</v>
      </c>
      <c r="E54" s="45" t="s">
        <v>35</v>
      </c>
      <c r="F54" s="46">
        <v>7</v>
      </c>
      <c r="G54" s="47">
        <v>6</v>
      </c>
      <c r="H54" s="48">
        <f t="shared" si="7"/>
        <v>42</v>
      </c>
      <c r="I54" s="49">
        <v>3.15</v>
      </c>
      <c r="J54" s="50">
        <v>3.07</v>
      </c>
      <c r="K54" s="51">
        <f t="shared" si="3"/>
        <v>8.0000000000000071E-2</v>
      </c>
      <c r="L54" s="53">
        <f t="shared" si="4"/>
        <v>2.9899999999999998</v>
      </c>
      <c r="M54" s="51">
        <f>IF(I54="",0,IF(K54&lt;0,Sayfa3!$P$5,Sayfa3!$S$5))</f>
        <v>0.15000000000000036</v>
      </c>
      <c r="N54" s="52" t="str">
        <f>IF(E54="","",IF(K54&lt;Sayfa3!$P$5,"P",IF(K54&gt;Sayfa3!$S$5,"P","")))</f>
        <v/>
      </c>
      <c r="O54" s="53">
        <f t="shared" si="0"/>
        <v>0</v>
      </c>
      <c r="P54" s="54">
        <f t="shared" si="1"/>
        <v>0</v>
      </c>
      <c r="Q54" s="55"/>
      <c r="R54" s="56" t="s">
        <v>35</v>
      </c>
    </row>
    <row r="55" spans="1:18" s="56" customFormat="1" ht="14.25" customHeight="1">
      <c r="A55" s="41">
        <f t="shared" si="2"/>
        <v>0</v>
      </c>
      <c r="B55" s="42">
        <f t="shared" si="5"/>
        <v>44</v>
      </c>
      <c r="C55" s="43">
        <v>41109</v>
      </c>
      <c r="D55" s="44" t="str">
        <f t="shared" si="6"/>
        <v>Temmuz 2012</v>
      </c>
      <c r="E55" s="45" t="s">
        <v>35</v>
      </c>
      <c r="F55" s="46">
        <v>10</v>
      </c>
      <c r="G55" s="47">
        <v>6</v>
      </c>
      <c r="H55" s="48">
        <f t="shared" si="7"/>
        <v>60</v>
      </c>
      <c r="I55" s="49">
        <v>3.15</v>
      </c>
      <c r="J55" s="50">
        <v>3.07</v>
      </c>
      <c r="K55" s="51">
        <f t="shared" si="3"/>
        <v>8.0000000000000071E-2</v>
      </c>
      <c r="L55" s="53">
        <f t="shared" si="4"/>
        <v>2.9899999999999998</v>
      </c>
      <c r="M55" s="51">
        <f>IF(I55="",0,IF(K55&lt;0,Sayfa3!$P$5,Sayfa3!$S$5))</f>
        <v>0.15000000000000036</v>
      </c>
      <c r="N55" s="52" t="str">
        <f>IF(E55="","",IF(K55&lt;Sayfa3!$P$5,"P",IF(K55&gt;Sayfa3!$S$5,"P","")))</f>
        <v/>
      </c>
      <c r="O55" s="53">
        <f t="shared" si="0"/>
        <v>0</v>
      </c>
      <c r="P55" s="54">
        <f t="shared" si="1"/>
        <v>0</v>
      </c>
      <c r="Q55" s="55"/>
      <c r="R55" s="56" t="s">
        <v>35</v>
      </c>
    </row>
    <row r="56" spans="1:18" s="56" customFormat="1" ht="14.25" customHeight="1">
      <c r="A56" s="41">
        <f t="shared" si="2"/>
        <v>8.91</v>
      </c>
      <c r="B56" s="42">
        <f t="shared" si="5"/>
        <v>45</v>
      </c>
      <c r="C56" s="43">
        <v>41111</v>
      </c>
      <c r="D56" s="44" t="str">
        <f t="shared" si="6"/>
        <v>Temmuz 2012</v>
      </c>
      <c r="E56" s="45" t="s">
        <v>35</v>
      </c>
      <c r="F56" s="46">
        <v>3</v>
      </c>
      <c r="G56" s="47">
        <v>6</v>
      </c>
      <c r="H56" s="48">
        <f t="shared" si="7"/>
        <v>18</v>
      </c>
      <c r="I56" s="49">
        <v>3.24</v>
      </c>
      <c r="J56" s="50">
        <v>3.07</v>
      </c>
      <c r="K56" s="51">
        <f t="shared" si="3"/>
        <v>0.17000000000000037</v>
      </c>
      <c r="L56" s="53">
        <f t="shared" si="4"/>
        <v>2.8999999999999995</v>
      </c>
      <c r="M56" s="51">
        <f>IF(I56="",0,IF(K56&lt;0,Sayfa3!$P$5,Sayfa3!$S$5))</f>
        <v>0.15000000000000036</v>
      </c>
      <c r="N56" s="52" t="str">
        <f>IF(E56="","",IF(K56&lt;Sayfa3!$P$5,"P",IF(K56&gt;Sayfa3!$S$5,"P","")))</f>
        <v>P</v>
      </c>
      <c r="O56" s="53">
        <f t="shared" si="0"/>
        <v>2.7499999999999991</v>
      </c>
      <c r="P56" s="54">
        <f t="shared" si="1"/>
        <v>8.91</v>
      </c>
      <c r="Q56" s="55"/>
      <c r="R56" s="56" t="s">
        <v>35</v>
      </c>
    </row>
    <row r="57" spans="1:18" s="56" customFormat="1" ht="14.25" customHeight="1">
      <c r="A57" s="41">
        <f t="shared" si="2"/>
        <v>8.91</v>
      </c>
      <c r="B57" s="42">
        <f t="shared" si="5"/>
        <v>46</v>
      </c>
      <c r="C57" s="43">
        <v>41111</v>
      </c>
      <c r="D57" s="44" t="str">
        <f t="shared" si="6"/>
        <v>Temmuz 2012</v>
      </c>
      <c r="E57" s="45" t="s">
        <v>35</v>
      </c>
      <c r="F57" s="46">
        <v>7</v>
      </c>
      <c r="G57" s="47">
        <v>6</v>
      </c>
      <c r="H57" s="48">
        <f t="shared" si="7"/>
        <v>42</v>
      </c>
      <c r="I57" s="49">
        <v>3.24</v>
      </c>
      <c r="J57" s="50">
        <v>3.07</v>
      </c>
      <c r="K57" s="51">
        <f t="shared" si="3"/>
        <v>0.17000000000000037</v>
      </c>
      <c r="L57" s="53">
        <f t="shared" si="4"/>
        <v>2.8999999999999995</v>
      </c>
      <c r="M57" s="51">
        <f>IF(I57="",0,IF(K57&lt;0,Sayfa3!$P$5,Sayfa3!$S$5))</f>
        <v>0.15000000000000036</v>
      </c>
      <c r="N57" s="52" t="str">
        <f>IF(E57="","",IF(K57&lt;Sayfa3!$P$5,"P",IF(K57&gt;Sayfa3!$S$5,"P","")))</f>
        <v>P</v>
      </c>
      <c r="O57" s="53">
        <f t="shared" si="0"/>
        <v>2.7499999999999991</v>
      </c>
      <c r="P57" s="54">
        <f t="shared" si="1"/>
        <v>8.91</v>
      </c>
      <c r="Q57" s="55"/>
      <c r="R57" s="56" t="s">
        <v>35</v>
      </c>
    </row>
    <row r="58" spans="1:18" s="56" customFormat="1" ht="14.25" customHeight="1">
      <c r="A58" s="41">
        <f t="shared" si="2"/>
        <v>8.91</v>
      </c>
      <c r="B58" s="42">
        <f t="shared" si="5"/>
        <v>47</v>
      </c>
      <c r="C58" s="43">
        <v>41111</v>
      </c>
      <c r="D58" s="44" t="str">
        <f t="shared" si="6"/>
        <v>Temmuz 2012</v>
      </c>
      <c r="E58" s="45" t="s">
        <v>35</v>
      </c>
      <c r="F58" s="46">
        <v>7</v>
      </c>
      <c r="G58" s="47">
        <v>6</v>
      </c>
      <c r="H58" s="48">
        <f t="shared" si="7"/>
        <v>42</v>
      </c>
      <c r="I58" s="49">
        <v>3.24</v>
      </c>
      <c r="J58" s="50">
        <v>3.07</v>
      </c>
      <c r="K58" s="51">
        <f t="shared" si="3"/>
        <v>0.17000000000000037</v>
      </c>
      <c r="L58" s="53">
        <f t="shared" si="4"/>
        <v>2.8999999999999995</v>
      </c>
      <c r="M58" s="51">
        <f>IF(I58="",0,IF(K58&lt;0,Sayfa3!$P$5,Sayfa3!$S$5))</f>
        <v>0.15000000000000036</v>
      </c>
      <c r="N58" s="52" t="str">
        <f>IF(E58="","",IF(K58&lt;Sayfa3!$P$5,"P",IF(K58&gt;Sayfa3!$S$5,"P","")))</f>
        <v>P</v>
      </c>
      <c r="O58" s="53">
        <f t="shared" si="0"/>
        <v>2.7499999999999991</v>
      </c>
      <c r="P58" s="54">
        <f t="shared" si="1"/>
        <v>8.91</v>
      </c>
      <c r="Q58" s="55"/>
      <c r="R58" s="56" t="s">
        <v>35</v>
      </c>
    </row>
    <row r="59" spans="1:18" s="56" customFormat="1" ht="14.25" customHeight="1">
      <c r="A59" s="41">
        <f t="shared" si="2"/>
        <v>8.91</v>
      </c>
      <c r="B59" s="42">
        <f t="shared" si="5"/>
        <v>48</v>
      </c>
      <c r="C59" s="43">
        <v>41111</v>
      </c>
      <c r="D59" s="44" t="str">
        <f t="shared" si="6"/>
        <v>Temmuz 2012</v>
      </c>
      <c r="E59" s="45" t="s">
        <v>35</v>
      </c>
      <c r="F59" s="46">
        <v>10</v>
      </c>
      <c r="G59" s="47">
        <v>6</v>
      </c>
      <c r="H59" s="48">
        <f t="shared" si="7"/>
        <v>60</v>
      </c>
      <c r="I59" s="49">
        <v>3.24</v>
      </c>
      <c r="J59" s="50">
        <v>3.07</v>
      </c>
      <c r="K59" s="51">
        <f t="shared" si="3"/>
        <v>0.17000000000000037</v>
      </c>
      <c r="L59" s="53">
        <f t="shared" si="4"/>
        <v>2.8999999999999995</v>
      </c>
      <c r="M59" s="51">
        <f>IF(I59="",0,IF(K59&lt;0,Sayfa3!$P$5,Sayfa3!$S$5))</f>
        <v>0.15000000000000036</v>
      </c>
      <c r="N59" s="52" t="str">
        <f>IF(E59="","",IF(K59&lt;Sayfa3!$P$5,"P",IF(K59&gt;Sayfa3!$S$5,"P","")))</f>
        <v>P</v>
      </c>
      <c r="O59" s="53">
        <f t="shared" si="0"/>
        <v>2.7499999999999991</v>
      </c>
      <c r="P59" s="54">
        <f t="shared" si="1"/>
        <v>8.91</v>
      </c>
      <c r="Q59" s="55"/>
      <c r="R59" s="56" t="s">
        <v>35</v>
      </c>
    </row>
    <row r="60" spans="1:18" s="56" customFormat="1" ht="14.25" customHeight="1">
      <c r="A60" s="41">
        <f t="shared" si="2"/>
        <v>8.91</v>
      </c>
      <c r="B60" s="42">
        <f t="shared" si="5"/>
        <v>49</v>
      </c>
      <c r="C60" s="43">
        <v>41113</v>
      </c>
      <c r="D60" s="44" t="str">
        <f t="shared" si="6"/>
        <v>Temmuz 2012</v>
      </c>
      <c r="E60" s="45" t="s">
        <v>35</v>
      </c>
      <c r="F60" s="46">
        <v>7</v>
      </c>
      <c r="G60" s="47">
        <v>6</v>
      </c>
      <c r="H60" s="48">
        <f t="shared" si="7"/>
        <v>42</v>
      </c>
      <c r="I60" s="57">
        <v>3.24</v>
      </c>
      <c r="J60" s="50">
        <v>3.07</v>
      </c>
      <c r="K60" s="51">
        <f t="shared" si="3"/>
        <v>0.17000000000000037</v>
      </c>
      <c r="L60" s="53">
        <f t="shared" si="4"/>
        <v>2.8999999999999995</v>
      </c>
      <c r="M60" s="51">
        <f>IF(I60="",0,IF(K60&lt;0,Sayfa3!$P$5,Sayfa3!$S$5))</f>
        <v>0.15000000000000036</v>
      </c>
      <c r="N60" s="52" t="str">
        <f>IF(E60="","",IF(K60&lt;Sayfa3!$P$5,"P",IF(K60&gt;Sayfa3!$S$5,"P","")))</f>
        <v>P</v>
      </c>
      <c r="O60" s="53">
        <f t="shared" si="0"/>
        <v>2.7499999999999991</v>
      </c>
      <c r="P60" s="54">
        <f t="shared" si="1"/>
        <v>8.91</v>
      </c>
      <c r="Q60" s="55"/>
      <c r="R60" s="56" t="s">
        <v>35</v>
      </c>
    </row>
    <row r="61" spans="1:18" s="56" customFormat="1" ht="14.25" customHeight="1">
      <c r="A61" s="41">
        <f t="shared" si="2"/>
        <v>8.91</v>
      </c>
      <c r="B61" s="42">
        <f t="shared" si="5"/>
        <v>50</v>
      </c>
      <c r="C61" s="43">
        <v>41113</v>
      </c>
      <c r="D61" s="44" t="str">
        <f t="shared" si="6"/>
        <v>Temmuz 2012</v>
      </c>
      <c r="E61" s="45" t="s">
        <v>35</v>
      </c>
      <c r="F61" s="46">
        <v>3</v>
      </c>
      <c r="G61" s="47">
        <v>6</v>
      </c>
      <c r="H61" s="48">
        <f t="shared" si="7"/>
        <v>18</v>
      </c>
      <c r="I61" s="57">
        <v>3.24</v>
      </c>
      <c r="J61" s="50">
        <v>3.07</v>
      </c>
      <c r="K61" s="51">
        <f t="shared" si="3"/>
        <v>0.17000000000000037</v>
      </c>
      <c r="L61" s="53">
        <f t="shared" si="4"/>
        <v>2.8999999999999995</v>
      </c>
      <c r="M61" s="51">
        <f>IF(I61="",0,IF(K61&lt;0,Sayfa3!$P$5,Sayfa3!$S$5))</f>
        <v>0.15000000000000036</v>
      </c>
      <c r="N61" s="52" t="str">
        <f>IF(E61="","",IF(K61&lt;Sayfa3!$P$5,"P",IF(K61&gt;Sayfa3!$S$5,"P","")))</f>
        <v>P</v>
      </c>
      <c r="O61" s="53">
        <f t="shared" si="0"/>
        <v>2.7499999999999991</v>
      </c>
      <c r="P61" s="54">
        <f t="shared" si="1"/>
        <v>8.91</v>
      </c>
      <c r="Q61" s="55"/>
      <c r="R61" s="56" t="s">
        <v>35</v>
      </c>
    </row>
    <row r="62" spans="1:18" s="56" customFormat="1" ht="14.25" customHeight="1">
      <c r="A62" s="41">
        <f t="shared" si="2"/>
        <v>8.91</v>
      </c>
      <c r="B62" s="42">
        <f t="shared" si="5"/>
        <v>51</v>
      </c>
      <c r="C62" s="43">
        <v>41113</v>
      </c>
      <c r="D62" s="44" t="str">
        <f t="shared" si="6"/>
        <v>Temmuz 2012</v>
      </c>
      <c r="E62" s="45" t="s">
        <v>35</v>
      </c>
      <c r="F62" s="46">
        <v>7</v>
      </c>
      <c r="G62" s="47">
        <v>6</v>
      </c>
      <c r="H62" s="48">
        <f t="shared" si="7"/>
        <v>42</v>
      </c>
      <c r="I62" s="57">
        <v>3.24</v>
      </c>
      <c r="J62" s="50">
        <v>3.07</v>
      </c>
      <c r="K62" s="51">
        <f t="shared" si="3"/>
        <v>0.17000000000000037</v>
      </c>
      <c r="L62" s="53">
        <f t="shared" si="4"/>
        <v>2.8999999999999995</v>
      </c>
      <c r="M62" s="51">
        <f>IF(I62="",0,IF(K62&lt;0,Sayfa3!$P$5,Sayfa3!$S$5))</f>
        <v>0.15000000000000036</v>
      </c>
      <c r="N62" s="52" t="str">
        <f>IF(E62="","",IF(K62&lt;Sayfa3!$P$5,"P",IF(K62&gt;Sayfa3!$S$5,"P","")))</f>
        <v>P</v>
      </c>
      <c r="O62" s="53">
        <f t="shared" si="0"/>
        <v>2.7499999999999991</v>
      </c>
      <c r="P62" s="54">
        <f t="shared" si="1"/>
        <v>8.91</v>
      </c>
      <c r="Q62" s="55"/>
      <c r="R62" s="56" t="s">
        <v>35</v>
      </c>
    </row>
    <row r="63" spans="1:18" s="56" customFormat="1" ht="14.25" customHeight="1">
      <c r="A63" s="41">
        <f t="shared" si="2"/>
        <v>8.91</v>
      </c>
      <c r="B63" s="42">
        <f t="shared" si="5"/>
        <v>52</v>
      </c>
      <c r="C63" s="43">
        <v>41113</v>
      </c>
      <c r="D63" s="44" t="str">
        <f t="shared" si="6"/>
        <v>Temmuz 2012</v>
      </c>
      <c r="E63" s="45" t="s">
        <v>35</v>
      </c>
      <c r="F63" s="46">
        <v>3</v>
      </c>
      <c r="G63" s="47">
        <v>6</v>
      </c>
      <c r="H63" s="48">
        <f t="shared" si="7"/>
        <v>18</v>
      </c>
      <c r="I63" s="57">
        <v>3.24</v>
      </c>
      <c r="J63" s="50">
        <v>3.07</v>
      </c>
      <c r="K63" s="51">
        <f t="shared" si="3"/>
        <v>0.17000000000000037</v>
      </c>
      <c r="L63" s="53">
        <f t="shared" si="4"/>
        <v>2.8999999999999995</v>
      </c>
      <c r="M63" s="51">
        <f>IF(I63="",0,IF(K63&lt;0,Sayfa3!$P$5,Sayfa3!$S$5))</f>
        <v>0.15000000000000036</v>
      </c>
      <c r="N63" s="52" t="str">
        <f>IF(E63="","",IF(K63&lt;Sayfa3!$P$5,"P",IF(K63&gt;Sayfa3!$S$5,"P","")))</f>
        <v>P</v>
      </c>
      <c r="O63" s="53">
        <f t="shared" si="0"/>
        <v>2.7499999999999991</v>
      </c>
      <c r="P63" s="54">
        <f t="shared" si="1"/>
        <v>8.91</v>
      </c>
      <c r="Q63" s="55"/>
      <c r="R63" s="56" t="s">
        <v>35</v>
      </c>
    </row>
    <row r="64" spans="1:18" s="56" customFormat="1" ht="14.25" customHeight="1">
      <c r="A64" s="41">
        <f t="shared" si="2"/>
        <v>8.91</v>
      </c>
      <c r="B64" s="42">
        <f t="shared" si="5"/>
        <v>53</v>
      </c>
      <c r="C64" s="43">
        <v>41113</v>
      </c>
      <c r="D64" s="44" t="str">
        <f t="shared" si="6"/>
        <v>Temmuz 2012</v>
      </c>
      <c r="E64" s="45" t="s">
        <v>35</v>
      </c>
      <c r="F64" s="46">
        <v>7</v>
      </c>
      <c r="G64" s="47">
        <v>6</v>
      </c>
      <c r="H64" s="48">
        <f t="shared" si="7"/>
        <v>42</v>
      </c>
      <c r="I64" s="57">
        <v>3.24</v>
      </c>
      <c r="J64" s="50">
        <v>3.07</v>
      </c>
      <c r="K64" s="51">
        <f t="shared" si="3"/>
        <v>0.17000000000000037</v>
      </c>
      <c r="L64" s="53">
        <f t="shared" si="4"/>
        <v>2.8999999999999995</v>
      </c>
      <c r="M64" s="51">
        <f>IF(I64="",0,IF(K64&lt;0,Sayfa3!$P$5,Sayfa3!$S$5))</f>
        <v>0.15000000000000036</v>
      </c>
      <c r="N64" s="52" t="str">
        <f>IF(E64="","",IF(K64&lt;Sayfa3!$P$5,"P",IF(K64&gt;Sayfa3!$S$5,"P","")))</f>
        <v>P</v>
      </c>
      <c r="O64" s="53">
        <f t="shared" si="0"/>
        <v>2.7499999999999991</v>
      </c>
      <c r="P64" s="54">
        <f t="shared" si="1"/>
        <v>8.91</v>
      </c>
      <c r="Q64" s="55"/>
      <c r="R64" s="56" t="s">
        <v>35</v>
      </c>
    </row>
    <row r="65" spans="1:18" s="56" customFormat="1" ht="14.25" customHeight="1">
      <c r="A65" s="41">
        <f t="shared" si="2"/>
        <v>8.91</v>
      </c>
      <c r="B65" s="42">
        <f t="shared" si="5"/>
        <v>54</v>
      </c>
      <c r="C65" s="43">
        <v>41113</v>
      </c>
      <c r="D65" s="44" t="str">
        <f t="shared" si="6"/>
        <v>Temmuz 2012</v>
      </c>
      <c r="E65" s="45" t="s">
        <v>35</v>
      </c>
      <c r="F65" s="46">
        <v>3</v>
      </c>
      <c r="G65" s="47">
        <v>6</v>
      </c>
      <c r="H65" s="48">
        <f t="shared" si="7"/>
        <v>18</v>
      </c>
      <c r="I65" s="57">
        <v>3.24</v>
      </c>
      <c r="J65" s="50">
        <v>3.07</v>
      </c>
      <c r="K65" s="51">
        <f t="shared" si="3"/>
        <v>0.17000000000000037</v>
      </c>
      <c r="L65" s="53">
        <f t="shared" si="4"/>
        <v>2.8999999999999995</v>
      </c>
      <c r="M65" s="51">
        <f>IF(I65="",0,IF(K65&lt;0,Sayfa3!$P$5,Sayfa3!$S$5))</f>
        <v>0.15000000000000036</v>
      </c>
      <c r="N65" s="52" t="str">
        <f>IF(E65="","",IF(K65&lt;Sayfa3!$P$5,"P",IF(K65&gt;Sayfa3!$S$5,"P","")))</f>
        <v>P</v>
      </c>
      <c r="O65" s="53">
        <f t="shared" si="0"/>
        <v>2.7499999999999991</v>
      </c>
      <c r="P65" s="54">
        <f t="shared" si="1"/>
        <v>8.91</v>
      </c>
      <c r="Q65" s="55"/>
      <c r="R65" s="56" t="s">
        <v>35</v>
      </c>
    </row>
    <row r="66" spans="1:18" s="56" customFormat="1" ht="14.25" customHeight="1">
      <c r="A66" s="41">
        <f t="shared" si="2"/>
        <v>8.91</v>
      </c>
      <c r="B66" s="42">
        <f t="shared" si="5"/>
        <v>55</v>
      </c>
      <c r="C66" s="43">
        <v>41113</v>
      </c>
      <c r="D66" s="44" t="str">
        <f t="shared" si="6"/>
        <v>Temmuz 2012</v>
      </c>
      <c r="E66" s="45" t="s">
        <v>35</v>
      </c>
      <c r="F66" s="46">
        <v>7</v>
      </c>
      <c r="G66" s="47">
        <v>6</v>
      </c>
      <c r="H66" s="48">
        <f t="shared" si="7"/>
        <v>42</v>
      </c>
      <c r="I66" s="57">
        <v>3.24</v>
      </c>
      <c r="J66" s="50">
        <v>3.07</v>
      </c>
      <c r="K66" s="51">
        <f t="shared" si="3"/>
        <v>0.17000000000000037</v>
      </c>
      <c r="L66" s="53">
        <f t="shared" si="4"/>
        <v>2.8999999999999995</v>
      </c>
      <c r="M66" s="51">
        <f>IF(I66="",0,IF(K66&lt;0,Sayfa3!$P$5,Sayfa3!$S$5))</f>
        <v>0.15000000000000036</v>
      </c>
      <c r="N66" s="52" t="str">
        <f>IF(E66="","",IF(K66&lt;Sayfa3!$P$5,"P",IF(K66&gt;Sayfa3!$S$5,"P","")))</f>
        <v>P</v>
      </c>
      <c r="O66" s="53">
        <f t="shared" si="0"/>
        <v>2.7499999999999991</v>
      </c>
      <c r="P66" s="54">
        <f t="shared" si="1"/>
        <v>8.91</v>
      </c>
      <c r="Q66" s="55"/>
      <c r="R66" s="56" t="s">
        <v>35</v>
      </c>
    </row>
    <row r="67" spans="1:18" s="56" customFormat="1" ht="14.25" customHeight="1">
      <c r="A67" s="41">
        <f t="shared" si="2"/>
        <v>8.91</v>
      </c>
      <c r="B67" s="42">
        <f t="shared" si="5"/>
        <v>56</v>
      </c>
      <c r="C67" s="43">
        <v>41113</v>
      </c>
      <c r="D67" s="44" t="str">
        <f t="shared" si="6"/>
        <v>Temmuz 2012</v>
      </c>
      <c r="E67" s="45" t="s">
        <v>35</v>
      </c>
      <c r="F67" s="46">
        <v>3</v>
      </c>
      <c r="G67" s="47">
        <v>6</v>
      </c>
      <c r="H67" s="48">
        <f t="shared" si="7"/>
        <v>18</v>
      </c>
      <c r="I67" s="57">
        <v>3.24</v>
      </c>
      <c r="J67" s="50">
        <v>3.07</v>
      </c>
      <c r="K67" s="51">
        <f t="shared" si="3"/>
        <v>0.17000000000000037</v>
      </c>
      <c r="L67" s="53">
        <f t="shared" si="4"/>
        <v>2.8999999999999995</v>
      </c>
      <c r="M67" s="51">
        <f>IF(I67="",0,IF(K67&lt;0,Sayfa3!$P$5,Sayfa3!$S$5))</f>
        <v>0.15000000000000036</v>
      </c>
      <c r="N67" s="52" t="str">
        <f>IF(E67="","",IF(K67&lt;Sayfa3!$P$5,"P",IF(K67&gt;Sayfa3!$S$5,"P","")))</f>
        <v>P</v>
      </c>
      <c r="O67" s="53">
        <f t="shared" si="0"/>
        <v>2.7499999999999991</v>
      </c>
      <c r="P67" s="54">
        <f t="shared" si="1"/>
        <v>8.91</v>
      </c>
      <c r="Q67" s="55"/>
      <c r="R67" s="56" t="s">
        <v>35</v>
      </c>
    </row>
    <row r="68" spans="1:18" s="56" customFormat="1" ht="14.25" customHeight="1">
      <c r="A68" s="41">
        <f t="shared" si="2"/>
        <v>8.91</v>
      </c>
      <c r="B68" s="42">
        <f t="shared" si="5"/>
        <v>57</v>
      </c>
      <c r="C68" s="43">
        <v>41113</v>
      </c>
      <c r="D68" s="44" t="str">
        <f t="shared" si="6"/>
        <v>Temmuz 2012</v>
      </c>
      <c r="E68" s="45" t="s">
        <v>35</v>
      </c>
      <c r="F68" s="46">
        <v>3</v>
      </c>
      <c r="G68" s="47">
        <v>6</v>
      </c>
      <c r="H68" s="48">
        <f t="shared" si="7"/>
        <v>18</v>
      </c>
      <c r="I68" s="57">
        <v>3.24</v>
      </c>
      <c r="J68" s="50">
        <v>3.07</v>
      </c>
      <c r="K68" s="51">
        <f t="shared" si="3"/>
        <v>0.17000000000000037</v>
      </c>
      <c r="L68" s="53">
        <f t="shared" si="4"/>
        <v>2.8999999999999995</v>
      </c>
      <c r="M68" s="51">
        <f>IF(I68="",0,IF(K68&lt;0,Sayfa3!$P$5,Sayfa3!$S$5))</f>
        <v>0.15000000000000036</v>
      </c>
      <c r="N68" s="52" t="str">
        <f>IF(E68="","",IF(K68&lt;Sayfa3!$P$5,"P",IF(K68&gt;Sayfa3!$S$5,"P","")))</f>
        <v>P</v>
      </c>
      <c r="O68" s="53">
        <f t="shared" si="0"/>
        <v>2.7499999999999991</v>
      </c>
      <c r="P68" s="54">
        <f t="shared" si="1"/>
        <v>8.91</v>
      </c>
      <c r="Q68" s="55"/>
      <c r="R68" s="56" t="s">
        <v>35</v>
      </c>
    </row>
    <row r="69" spans="1:18" s="56" customFormat="1" ht="14.25" customHeight="1">
      <c r="A69" s="41">
        <f t="shared" si="2"/>
        <v>8.91</v>
      </c>
      <c r="B69" s="42">
        <f t="shared" si="5"/>
        <v>58</v>
      </c>
      <c r="C69" s="43">
        <v>41113</v>
      </c>
      <c r="D69" s="44" t="str">
        <f t="shared" si="6"/>
        <v>Temmuz 2012</v>
      </c>
      <c r="E69" s="45" t="s">
        <v>35</v>
      </c>
      <c r="F69" s="46">
        <v>7</v>
      </c>
      <c r="G69" s="47">
        <v>6</v>
      </c>
      <c r="H69" s="48">
        <f t="shared" si="7"/>
        <v>42</v>
      </c>
      <c r="I69" s="57">
        <v>3.24</v>
      </c>
      <c r="J69" s="50">
        <v>3.07</v>
      </c>
      <c r="K69" s="51">
        <f t="shared" si="3"/>
        <v>0.17000000000000037</v>
      </c>
      <c r="L69" s="53">
        <f t="shared" si="4"/>
        <v>2.8999999999999995</v>
      </c>
      <c r="M69" s="51">
        <f>IF(I69="",0,IF(K69&lt;0,Sayfa3!$P$5,Sayfa3!$S$5))</f>
        <v>0.15000000000000036</v>
      </c>
      <c r="N69" s="52" t="str">
        <f>IF(E69="","",IF(K69&lt;Sayfa3!$P$5,"P",IF(K69&gt;Sayfa3!$S$5,"P","")))</f>
        <v>P</v>
      </c>
      <c r="O69" s="53">
        <f t="shared" si="0"/>
        <v>2.7499999999999991</v>
      </c>
      <c r="P69" s="54">
        <f t="shared" si="1"/>
        <v>8.91</v>
      </c>
      <c r="Q69" s="55"/>
      <c r="R69" s="56" t="s">
        <v>35</v>
      </c>
    </row>
    <row r="70" spans="1:18" s="56" customFormat="1" ht="14.25" customHeight="1">
      <c r="A70" s="41">
        <f t="shared" si="2"/>
        <v>8.91</v>
      </c>
      <c r="B70" s="42">
        <f t="shared" si="5"/>
        <v>59</v>
      </c>
      <c r="C70" s="43">
        <v>41113</v>
      </c>
      <c r="D70" s="44" t="str">
        <f t="shared" si="6"/>
        <v>Temmuz 2012</v>
      </c>
      <c r="E70" s="45" t="s">
        <v>35</v>
      </c>
      <c r="F70" s="46">
        <v>3</v>
      </c>
      <c r="G70" s="47">
        <v>6</v>
      </c>
      <c r="H70" s="48">
        <f t="shared" si="7"/>
        <v>18</v>
      </c>
      <c r="I70" s="57">
        <v>3.24</v>
      </c>
      <c r="J70" s="50">
        <v>3.07</v>
      </c>
      <c r="K70" s="51">
        <f t="shared" si="3"/>
        <v>0.17000000000000037</v>
      </c>
      <c r="L70" s="53">
        <f t="shared" si="4"/>
        <v>2.8999999999999995</v>
      </c>
      <c r="M70" s="51">
        <f>IF(I70="",0,IF(K70&lt;0,Sayfa3!$P$5,Sayfa3!$S$5))</f>
        <v>0.15000000000000036</v>
      </c>
      <c r="N70" s="52" t="str">
        <f>IF(E70="","",IF(K70&lt;Sayfa3!$P$5,"P",IF(K70&gt;Sayfa3!$S$5,"P","")))</f>
        <v>P</v>
      </c>
      <c r="O70" s="53">
        <f t="shared" si="0"/>
        <v>2.7499999999999991</v>
      </c>
      <c r="P70" s="54">
        <f t="shared" si="1"/>
        <v>8.91</v>
      </c>
      <c r="Q70" s="55"/>
      <c r="R70" s="56" t="s">
        <v>35</v>
      </c>
    </row>
    <row r="71" spans="1:18" s="56" customFormat="1" ht="14.25" customHeight="1">
      <c r="A71" s="41">
        <f t="shared" si="2"/>
        <v>8.91</v>
      </c>
      <c r="B71" s="42">
        <f t="shared" si="5"/>
        <v>60</v>
      </c>
      <c r="C71" s="43">
        <v>41113</v>
      </c>
      <c r="D71" s="44" t="str">
        <f t="shared" si="6"/>
        <v>Temmuz 2012</v>
      </c>
      <c r="E71" s="45" t="s">
        <v>35</v>
      </c>
      <c r="F71" s="46">
        <v>10</v>
      </c>
      <c r="G71" s="47">
        <v>6</v>
      </c>
      <c r="H71" s="48">
        <f t="shared" si="7"/>
        <v>60</v>
      </c>
      <c r="I71" s="57">
        <v>3.24</v>
      </c>
      <c r="J71" s="50">
        <v>3.07</v>
      </c>
      <c r="K71" s="51">
        <f t="shared" si="3"/>
        <v>0.17000000000000037</v>
      </c>
      <c r="L71" s="53">
        <f t="shared" si="4"/>
        <v>2.8999999999999995</v>
      </c>
      <c r="M71" s="51">
        <f>IF(I71="",0,IF(K71&lt;0,Sayfa3!$P$5,Sayfa3!$S$5))</f>
        <v>0.15000000000000036</v>
      </c>
      <c r="N71" s="52" t="str">
        <f>IF(E71="","",IF(K71&lt;Sayfa3!$P$5,"P",IF(K71&gt;Sayfa3!$S$5,"P","")))</f>
        <v>P</v>
      </c>
      <c r="O71" s="53">
        <f t="shared" si="0"/>
        <v>2.7499999999999991</v>
      </c>
      <c r="P71" s="54">
        <f t="shared" si="1"/>
        <v>8.91</v>
      </c>
      <c r="Q71" s="55"/>
      <c r="R71" s="56" t="s">
        <v>35</v>
      </c>
    </row>
    <row r="72" spans="1:18" s="56" customFormat="1" ht="14.25" customHeight="1">
      <c r="A72" s="41">
        <f t="shared" si="2"/>
        <v>8.91</v>
      </c>
      <c r="B72" s="42">
        <f t="shared" si="5"/>
        <v>61</v>
      </c>
      <c r="C72" s="43">
        <v>41113</v>
      </c>
      <c r="D72" s="44" t="str">
        <f t="shared" si="6"/>
        <v>Temmuz 2012</v>
      </c>
      <c r="E72" s="45" t="s">
        <v>35</v>
      </c>
      <c r="F72" s="46">
        <v>3</v>
      </c>
      <c r="G72" s="47">
        <v>6</v>
      </c>
      <c r="H72" s="48">
        <f t="shared" si="7"/>
        <v>18</v>
      </c>
      <c r="I72" s="57">
        <v>3.24</v>
      </c>
      <c r="J72" s="50">
        <v>3.07</v>
      </c>
      <c r="K72" s="51">
        <f t="shared" si="3"/>
        <v>0.17000000000000037</v>
      </c>
      <c r="L72" s="53">
        <f t="shared" si="4"/>
        <v>2.8999999999999995</v>
      </c>
      <c r="M72" s="51">
        <f>IF(I72="",0,IF(K72&lt;0,Sayfa3!$P$5,Sayfa3!$S$5))</f>
        <v>0.15000000000000036</v>
      </c>
      <c r="N72" s="52" t="str">
        <f>IF(E72="","",IF(K72&lt;Sayfa3!$P$5,"P",IF(K72&gt;Sayfa3!$S$5,"P","")))</f>
        <v>P</v>
      </c>
      <c r="O72" s="53">
        <f t="shared" si="0"/>
        <v>2.7499999999999991</v>
      </c>
      <c r="P72" s="54">
        <f t="shared" si="1"/>
        <v>8.91</v>
      </c>
      <c r="Q72" s="55"/>
      <c r="R72" s="56" t="s">
        <v>35</v>
      </c>
    </row>
    <row r="73" spans="1:18" s="56" customFormat="1" ht="14.25" customHeight="1">
      <c r="A73" s="41">
        <f t="shared" si="2"/>
        <v>8.91</v>
      </c>
      <c r="B73" s="42">
        <f t="shared" si="5"/>
        <v>62</v>
      </c>
      <c r="C73" s="43">
        <v>41113</v>
      </c>
      <c r="D73" s="44" t="str">
        <f t="shared" si="6"/>
        <v>Temmuz 2012</v>
      </c>
      <c r="E73" s="45" t="s">
        <v>35</v>
      </c>
      <c r="F73" s="46">
        <v>7</v>
      </c>
      <c r="G73" s="47">
        <v>6</v>
      </c>
      <c r="H73" s="48">
        <f t="shared" si="7"/>
        <v>42</v>
      </c>
      <c r="I73" s="57">
        <v>3.24</v>
      </c>
      <c r="J73" s="50">
        <v>3.07</v>
      </c>
      <c r="K73" s="51">
        <f t="shared" si="3"/>
        <v>0.17000000000000037</v>
      </c>
      <c r="L73" s="53">
        <f t="shared" si="4"/>
        <v>2.8999999999999995</v>
      </c>
      <c r="M73" s="51">
        <f>IF(I73="",0,IF(K73&lt;0,Sayfa3!$P$5,Sayfa3!$S$5))</f>
        <v>0.15000000000000036</v>
      </c>
      <c r="N73" s="52" t="str">
        <f>IF(E73="","",IF(K73&lt;Sayfa3!$P$5,"P",IF(K73&gt;Sayfa3!$S$5,"P","")))</f>
        <v>P</v>
      </c>
      <c r="O73" s="53">
        <f t="shared" si="0"/>
        <v>2.7499999999999991</v>
      </c>
      <c r="P73" s="54">
        <f t="shared" si="1"/>
        <v>8.91</v>
      </c>
      <c r="Q73" s="55"/>
      <c r="R73" s="56" t="s">
        <v>35</v>
      </c>
    </row>
    <row r="74" spans="1:18" s="56" customFormat="1" ht="14.25" customHeight="1">
      <c r="A74" s="41">
        <f t="shared" si="2"/>
        <v>8.91</v>
      </c>
      <c r="B74" s="42">
        <f t="shared" si="5"/>
        <v>63</v>
      </c>
      <c r="C74" s="43">
        <v>41115</v>
      </c>
      <c r="D74" s="44" t="str">
        <f t="shared" si="6"/>
        <v>Temmuz 2012</v>
      </c>
      <c r="E74" s="45" t="s">
        <v>41</v>
      </c>
      <c r="F74" s="46">
        <v>4</v>
      </c>
      <c r="G74" s="47">
        <v>6</v>
      </c>
      <c r="H74" s="48">
        <f t="shared" si="7"/>
        <v>24</v>
      </c>
      <c r="I74" s="57">
        <v>3.24</v>
      </c>
      <c r="J74" s="50">
        <v>3.07</v>
      </c>
      <c r="K74" s="51">
        <f t="shared" si="3"/>
        <v>0.17000000000000037</v>
      </c>
      <c r="L74" s="53">
        <f t="shared" si="4"/>
        <v>2.8999999999999995</v>
      </c>
      <c r="M74" s="51">
        <f>IF(I74="",0,IF(K74&lt;0,Sayfa3!$P$5,Sayfa3!$S$5))</f>
        <v>0.15000000000000036</v>
      </c>
      <c r="N74" s="52" t="str">
        <f>IF(E74="","",IF(K74&lt;Sayfa3!$P$5,"P",IF(K74&gt;Sayfa3!$S$5,"P","")))</f>
        <v>P</v>
      </c>
      <c r="O74" s="53">
        <f t="shared" si="0"/>
        <v>2.7499999999999991</v>
      </c>
      <c r="P74" s="54">
        <f t="shared" si="1"/>
        <v>8.91</v>
      </c>
      <c r="Q74" s="55"/>
      <c r="R74" s="56" t="s">
        <v>41</v>
      </c>
    </row>
    <row r="75" spans="1:18" s="56" customFormat="1" ht="14.25" customHeight="1">
      <c r="A75" s="41">
        <f t="shared" si="2"/>
        <v>8.91</v>
      </c>
      <c r="B75" s="42">
        <f t="shared" si="5"/>
        <v>64</v>
      </c>
      <c r="C75" s="43">
        <v>41115</v>
      </c>
      <c r="D75" s="44" t="str">
        <f t="shared" si="6"/>
        <v>Temmuz 2012</v>
      </c>
      <c r="E75" s="45" t="s">
        <v>41</v>
      </c>
      <c r="F75" s="46">
        <v>10</v>
      </c>
      <c r="G75" s="47">
        <v>6</v>
      </c>
      <c r="H75" s="48">
        <f t="shared" si="7"/>
        <v>60</v>
      </c>
      <c r="I75" s="57">
        <v>3.24</v>
      </c>
      <c r="J75" s="50">
        <v>3.07</v>
      </c>
      <c r="K75" s="51">
        <f t="shared" si="3"/>
        <v>0.17000000000000037</v>
      </c>
      <c r="L75" s="53">
        <f t="shared" si="4"/>
        <v>2.8999999999999995</v>
      </c>
      <c r="M75" s="51">
        <f>IF(I75="",0,IF(K75&lt;0,Sayfa3!$P$5,Sayfa3!$S$5))</f>
        <v>0.15000000000000036</v>
      </c>
      <c r="N75" s="52" t="str">
        <f>IF(E75="","",IF(K75&lt;Sayfa3!$P$5,"P",IF(K75&gt;Sayfa3!$S$5,"P","")))</f>
        <v>P</v>
      </c>
      <c r="O75" s="53">
        <f t="shared" si="0"/>
        <v>2.7499999999999991</v>
      </c>
      <c r="P75" s="54">
        <f t="shared" si="1"/>
        <v>8.91</v>
      </c>
      <c r="Q75" s="55"/>
      <c r="R75" s="56" t="s">
        <v>41</v>
      </c>
    </row>
    <row r="76" spans="1:18" s="56" customFormat="1" ht="14.25" customHeight="1">
      <c r="A76" s="41">
        <f t="shared" si="2"/>
        <v>8.91</v>
      </c>
      <c r="B76" s="42">
        <f t="shared" si="5"/>
        <v>65</v>
      </c>
      <c r="C76" s="43">
        <v>41115</v>
      </c>
      <c r="D76" s="44" t="str">
        <f t="shared" si="6"/>
        <v>Temmuz 2012</v>
      </c>
      <c r="E76" s="45" t="s">
        <v>41</v>
      </c>
      <c r="F76" s="46">
        <v>10</v>
      </c>
      <c r="G76" s="47">
        <v>6</v>
      </c>
      <c r="H76" s="48">
        <f t="shared" si="7"/>
        <v>60</v>
      </c>
      <c r="I76" s="57">
        <v>3.24</v>
      </c>
      <c r="J76" s="50">
        <v>3.07</v>
      </c>
      <c r="K76" s="51">
        <f t="shared" si="3"/>
        <v>0.17000000000000037</v>
      </c>
      <c r="L76" s="53">
        <f t="shared" si="4"/>
        <v>2.8999999999999995</v>
      </c>
      <c r="M76" s="51">
        <f>IF(I76="",0,IF(K76&lt;0,Sayfa3!$P$5,Sayfa3!$S$5))</f>
        <v>0.15000000000000036</v>
      </c>
      <c r="N76" s="52" t="str">
        <f>IF(E76="","",IF(K76&lt;Sayfa3!$P$5,"P",IF(K76&gt;Sayfa3!$S$5,"P","")))</f>
        <v>P</v>
      </c>
      <c r="O76" s="53">
        <f t="shared" ref="O76:O139" si="8">IF(N76="",0,L76-M76)</f>
        <v>2.7499999999999991</v>
      </c>
      <c r="P76" s="54">
        <f t="shared" ref="P76:P139" si="9">ROUND(I76*O76,2)</f>
        <v>8.91</v>
      </c>
      <c r="Q76" s="55"/>
      <c r="R76" s="56" t="s">
        <v>41</v>
      </c>
    </row>
    <row r="77" spans="1:18" s="56" customFormat="1" ht="14.25" customHeight="1">
      <c r="A77" s="41">
        <f t="shared" ref="A77:A140" si="10">IF(P77="","",P77)</f>
        <v>8.91</v>
      </c>
      <c r="B77" s="42">
        <f t="shared" si="5"/>
        <v>66</v>
      </c>
      <c r="C77" s="43">
        <v>41115</v>
      </c>
      <c r="D77" s="44" t="str">
        <f t="shared" si="6"/>
        <v>Temmuz 2012</v>
      </c>
      <c r="E77" s="45" t="s">
        <v>41</v>
      </c>
      <c r="F77" s="46">
        <v>10</v>
      </c>
      <c r="G77" s="47">
        <v>6</v>
      </c>
      <c r="H77" s="48">
        <f t="shared" si="7"/>
        <v>60</v>
      </c>
      <c r="I77" s="57">
        <v>3.24</v>
      </c>
      <c r="J77" s="50">
        <v>3.07</v>
      </c>
      <c r="K77" s="51">
        <f t="shared" ref="K77:K140" si="11">I77-J77</f>
        <v>0.17000000000000037</v>
      </c>
      <c r="L77" s="53">
        <f t="shared" ref="L77:L140" si="12">J77-K77</f>
        <v>2.8999999999999995</v>
      </c>
      <c r="M77" s="51">
        <f>IF(I77="",0,IF(K77&lt;0,Sayfa3!$P$5,Sayfa3!$S$5))</f>
        <v>0.15000000000000036</v>
      </c>
      <c r="N77" s="52" t="str">
        <f>IF(E77="","",IF(K77&lt;Sayfa3!$P$5,"P",IF(K77&gt;Sayfa3!$S$5,"P","")))</f>
        <v>P</v>
      </c>
      <c r="O77" s="53">
        <f t="shared" si="8"/>
        <v>2.7499999999999991</v>
      </c>
      <c r="P77" s="54">
        <f t="shared" si="9"/>
        <v>8.91</v>
      </c>
      <c r="Q77" s="55"/>
      <c r="R77" s="56" t="s">
        <v>41</v>
      </c>
    </row>
    <row r="78" spans="1:18" s="56" customFormat="1" ht="14.25" customHeight="1">
      <c r="A78" s="41">
        <f t="shared" si="10"/>
        <v>8.91</v>
      </c>
      <c r="B78" s="42">
        <f t="shared" ref="B78:B141" si="13">IF(C78&lt;&gt;"",B77+1,"")</f>
        <v>67</v>
      </c>
      <c r="C78" s="43">
        <v>41115</v>
      </c>
      <c r="D78" s="44" t="str">
        <f t="shared" ref="D78:D141" si="14">IF(C78="","",CONCATENATE(TEXT(C78,"AAAA")," ",TEXT(C78,"YYYY")))</f>
        <v>Temmuz 2012</v>
      </c>
      <c r="E78" s="45" t="s">
        <v>41</v>
      </c>
      <c r="F78" s="46">
        <v>10</v>
      </c>
      <c r="G78" s="47">
        <v>6</v>
      </c>
      <c r="H78" s="48">
        <f t="shared" ref="H78:H141" si="15">ROUND(F78*G78,2)</f>
        <v>60</v>
      </c>
      <c r="I78" s="57">
        <v>3.24</v>
      </c>
      <c r="J78" s="50">
        <v>3.07</v>
      </c>
      <c r="K78" s="51">
        <f t="shared" si="11"/>
        <v>0.17000000000000037</v>
      </c>
      <c r="L78" s="53">
        <f t="shared" si="12"/>
        <v>2.8999999999999995</v>
      </c>
      <c r="M78" s="51">
        <f>IF(I78="",0,IF(K78&lt;0,Sayfa3!$P$5,Sayfa3!$S$5))</f>
        <v>0.15000000000000036</v>
      </c>
      <c r="N78" s="52" t="str">
        <f>IF(E78="","",IF(K78&lt;Sayfa3!$P$5,"P",IF(K78&gt;Sayfa3!$S$5,"P","")))</f>
        <v>P</v>
      </c>
      <c r="O78" s="53">
        <f t="shared" si="8"/>
        <v>2.7499999999999991</v>
      </c>
      <c r="P78" s="54">
        <f t="shared" si="9"/>
        <v>8.91</v>
      </c>
      <c r="Q78" s="55"/>
      <c r="R78" s="56" t="s">
        <v>41</v>
      </c>
    </row>
    <row r="79" spans="1:18" s="56" customFormat="1" ht="14.25" customHeight="1" collapsed="1">
      <c r="A79" s="41">
        <f t="shared" si="10"/>
        <v>8.91</v>
      </c>
      <c r="B79" s="42">
        <f t="shared" si="13"/>
        <v>68</v>
      </c>
      <c r="C79" s="43">
        <v>41115</v>
      </c>
      <c r="D79" s="44" t="str">
        <f t="shared" si="14"/>
        <v>Temmuz 2012</v>
      </c>
      <c r="E79" s="45" t="s">
        <v>41</v>
      </c>
      <c r="F79" s="46">
        <v>7</v>
      </c>
      <c r="G79" s="47">
        <v>6</v>
      </c>
      <c r="H79" s="48">
        <f t="shared" si="15"/>
        <v>42</v>
      </c>
      <c r="I79" s="57">
        <v>3.24</v>
      </c>
      <c r="J79" s="50">
        <v>3.07</v>
      </c>
      <c r="K79" s="51">
        <f t="shared" si="11"/>
        <v>0.17000000000000037</v>
      </c>
      <c r="L79" s="53">
        <f t="shared" si="12"/>
        <v>2.8999999999999995</v>
      </c>
      <c r="M79" s="51">
        <f>IF(I79="",0,IF(K79&lt;0,Sayfa3!$P$5,Sayfa3!$S$5))</f>
        <v>0.15000000000000036</v>
      </c>
      <c r="N79" s="52" t="str">
        <f>IF(E79="","",IF(K79&lt;Sayfa3!$P$5,"P",IF(K79&gt;Sayfa3!$S$5,"P","")))</f>
        <v>P</v>
      </c>
      <c r="O79" s="53">
        <f t="shared" si="8"/>
        <v>2.7499999999999991</v>
      </c>
      <c r="P79" s="54">
        <f t="shared" si="9"/>
        <v>8.91</v>
      </c>
      <c r="Q79" s="55"/>
      <c r="R79" s="56" t="s">
        <v>41</v>
      </c>
    </row>
    <row r="80" spans="1:18" s="56" customFormat="1" ht="14.25" customHeight="1">
      <c r="A80" s="41">
        <f t="shared" si="10"/>
        <v>8.91</v>
      </c>
      <c r="B80" s="42">
        <f t="shared" si="13"/>
        <v>69</v>
      </c>
      <c r="C80" s="43">
        <v>41115</v>
      </c>
      <c r="D80" s="44" t="str">
        <f t="shared" si="14"/>
        <v>Temmuz 2012</v>
      </c>
      <c r="E80" s="45" t="s">
        <v>41</v>
      </c>
      <c r="F80" s="46">
        <v>3</v>
      </c>
      <c r="G80" s="47">
        <v>6</v>
      </c>
      <c r="H80" s="48">
        <f t="shared" si="15"/>
        <v>18</v>
      </c>
      <c r="I80" s="57">
        <v>3.24</v>
      </c>
      <c r="J80" s="50">
        <v>3.07</v>
      </c>
      <c r="K80" s="51">
        <f t="shared" si="11"/>
        <v>0.17000000000000037</v>
      </c>
      <c r="L80" s="53">
        <f t="shared" si="12"/>
        <v>2.8999999999999995</v>
      </c>
      <c r="M80" s="51">
        <f>IF(I80="",0,IF(K80&lt;0,Sayfa3!$P$5,Sayfa3!$S$5))</f>
        <v>0.15000000000000036</v>
      </c>
      <c r="N80" s="52" t="str">
        <f>IF(E80="","",IF(K80&lt;Sayfa3!$P$5,"P",IF(K80&gt;Sayfa3!$S$5,"P","")))</f>
        <v>P</v>
      </c>
      <c r="O80" s="53">
        <f t="shared" si="8"/>
        <v>2.7499999999999991</v>
      </c>
      <c r="P80" s="54">
        <f t="shared" si="9"/>
        <v>8.91</v>
      </c>
      <c r="Q80" s="55"/>
      <c r="R80" s="56" t="s">
        <v>41</v>
      </c>
    </row>
    <row r="81" spans="1:18" s="56" customFormat="1" ht="14.25" customHeight="1">
      <c r="A81" s="41">
        <f t="shared" si="10"/>
        <v>8.91</v>
      </c>
      <c r="B81" s="42">
        <f t="shared" si="13"/>
        <v>70</v>
      </c>
      <c r="C81" s="43">
        <v>41115</v>
      </c>
      <c r="D81" s="44" t="str">
        <f t="shared" si="14"/>
        <v>Temmuz 2012</v>
      </c>
      <c r="E81" s="45" t="s">
        <v>41</v>
      </c>
      <c r="F81" s="46">
        <v>7</v>
      </c>
      <c r="G81" s="47">
        <v>6</v>
      </c>
      <c r="H81" s="48">
        <f t="shared" si="15"/>
        <v>42</v>
      </c>
      <c r="I81" s="57">
        <v>3.24</v>
      </c>
      <c r="J81" s="50">
        <v>3.07</v>
      </c>
      <c r="K81" s="51">
        <f t="shared" si="11"/>
        <v>0.17000000000000037</v>
      </c>
      <c r="L81" s="53">
        <f t="shared" si="12"/>
        <v>2.8999999999999995</v>
      </c>
      <c r="M81" s="51">
        <f>IF(I81="",0,IF(K81&lt;0,Sayfa3!$P$5,Sayfa3!$S$5))</f>
        <v>0.15000000000000036</v>
      </c>
      <c r="N81" s="52" t="str">
        <f>IF(E81="","",IF(K81&lt;Sayfa3!$P$5,"P",IF(K81&gt;Sayfa3!$S$5,"P","")))</f>
        <v>P</v>
      </c>
      <c r="O81" s="53">
        <f t="shared" si="8"/>
        <v>2.7499999999999991</v>
      </c>
      <c r="P81" s="54">
        <f t="shared" si="9"/>
        <v>8.91</v>
      </c>
      <c r="Q81" s="55"/>
      <c r="R81" s="56" t="s">
        <v>41</v>
      </c>
    </row>
    <row r="82" spans="1:18" s="56" customFormat="1" ht="14.25" customHeight="1">
      <c r="A82" s="41">
        <f t="shared" si="10"/>
        <v>8.91</v>
      </c>
      <c r="B82" s="42">
        <f t="shared" si="13"/>
        <v>71</v>
      </c>
      <c r="C82" s="43">
        <v>41119</v>
      </c>
      <c r="D82" s="44" t="str">
        <f t="shared" si="14"/>
        <v>Temmuz 2012</v>
      </c>
      <c r="E82" s="45" t="s">
        <v>41</v>
      </c>
      <c r="F82" s="46">
        <v>10</v>
      </c>
      <c r="G82" s="47">
        <v>6</v>
      </c>
      <c r="H82" s="48">
        <f t="shared" si="15"/>
        <v>60</v>
      </c>
      <c r="I82" s="57">
        <v>3.24</v>
      </c>
      <c r="J82" s="50">
        <v>3.07</v>
      </c>
      <c r="K82" s="51">
        <f t="shared" si="11"/>
        <v>0.17000000000000037</v>
      </c>
      <c r="L82" s="53">
        <f t="shared" si="12"/>
        <v>2.8999999999999995</v>
      </c>
      <c r="M82" s="51">
        <f>IF(I82="",0,IF(K82&lt;0,Sayfa3!$P$5,Sayfa3!$S$5))</f>
        <v>0.15000000000000036</v>
      </c>
      <c r="N82" s="52" t="str">
        <f>IF(E82="","",IF(K82&lt;Sayfa3!$P$5,"P",IF(K82&gt;Sayfa3!$S$5,"P","")))</f>
        <v>P</v>
      </c>
      <c r="O82" s="53">
        <f t="shared" si="8"/>
        <v>2.7499999999999991</v>
      </c>
      <c r="P82" s="54">
        <f t="shared" si="9"/>
        <v>8.91</v>
      </c>
      <c r="Q82" s="55"/>
      <c r="R82" s="56" t="s">
        <v>41</v>
      </c>
    </row>
    <row r="83" spans="1:18" s="56" customFormat="1" ht="14.25" customHeight="1">
      <c r="A83" s="41">
        <f t="shared" si="10"/>
        <v>8.91</v>
      </c>
      <c r="B83" s="42">
        <f t="shared" si="13"/>
        <v>72</v>
      </c>
      <c r="C83" s="43">
        <v>41119</v>
      </c>
      <c r="D83" s="44" t="str">
        <f t="shared" si="14"/>
        <v>Temmuz 2012</v>
      </c>
      <c r="E83" s="45" t="s">
        <v>41</v>
      </c>
      <c r="F83" s="46">
        <v>7</v>
      </c>
      <c r="G83" s="47">
        <v>6</v>
      </c>
      <c r="H83" s="48">
        <f t="shared" si="15"/>
        <v>42</v>
      </c>
      <c r="I83" s="57">
        <v>3.24</v>
      </c>
      <c r="J83" s="50">
        <v>3.07</v>
      </c>
      <c r="K83" s="51">
        <f t="shared" si="11"/>
        <v>0.17000000000000037</v>
      </c>
      <c r="L83" s="53">
        <f t="shared" si="12"/>
        <v>2.8999999999999995</v>
      </c>
      <c r="M83" s="51">
        <f>IF(I83="",0,IF(K83&lt;0,Sayfa3!$P$5,Sayfa3!$S$5))</f>
        <v>0.15000000000000036</v>
      </c>
      <c r="N83" s="52" t="str">
        <f>IF(E83="","",IF(K83&lt;Sayfa3!$P$5,"P",IF(K83&gt;Sayfa3!$S$5,"P","")))</f>
        <v>P</v>
      </c>
      <c r="O83" s="53">
        <f t="shared" si="8"/>
        <v>2.7499999999999991</v>
      </c>
      <c r="P83" s="54">
        <f t="shared" si="9"/>
        <v>8.91</v>
      </c>
      <c r="Q83" s="55"/>
      <c r="R83" s="56" t="s">
        <v>41</v>
      </c>
    </row>
    <row r="84" spans="1:18" s="56" customFormat="1" ht="14.25" customHeight="1">
      <c r="A84" s="41">
        <f t="shared" si="10"/>
        <v>8.91</v>
      </c>
      <c r="B84" s="42">
        <f t="shared" si="13"/>
        <v>73</v>
      </c>
      <c r="C84" s="43">
        <v>41119</v>
      </c>
      <c r="D84" s="44" t="str">
        <f t="shared" si="14"/>
        <v>Temmuz 2012</v>
      </c>
      <c r="E84" s="45" t="s">
        <v>41</v>
      </c>
      <c r="F84" s="46">
        <v>3</v>
      </c>
      <c r="G84" s="47">
        <v>6</v>
      </c>
      <c r="H84" s="48">
        <f t="shared" si="15"/>
        <v>18</v>
      </c>
      <c r="I84" s="57">
        <v>3.24</v>
      </c>
      <c r="J84" s="50">
        <v>3.07</v>
      </c>
      <c r="K84" s="51">
        <f t="shared" si="11"/>
        <v>0.17000000000000037</v>
      </c>
      <c r="L84" s="53">
        <f t="shared" si="12"/>
        <v>2.8999999999999995</v>
      </c>
      <c r="M84" s="51">
        <f>IF(I84="",0,IF(K84&lt;0,Sayfa3!$P$5,Sayfa3!$S$5))</f>
        <v>0.15000000000000036</v>
      </c>
      <c r="N84" s="52" t="str">
        <f>IF(E84="","",IF(K84&lt;Sayfa3!$P$5,"P",IF(K84&gt;Sayfa3!$S$5,"P","")))</f>
        <v>P</v>
      </c>
      <c r="O84" s="53">
        <f t="shared" si="8"/>
        <v>2.7499999999999991</v>
      </c>
      <c r="P84" s="54">
        <f t="shared" si="9"/>
        <v>8.91</v>
      </c>
      <c r="Q84" s="55"/>
      <c r="R84" s="56" t="s">
        <v>41</v>
      </c>
    </row>
    <row r="85" spans="1:18" s="56" customFormat="1" ht="14.25" customHeight="1">
      <c r="A85" s="41">
        <f t="shared" si="10"/>
        <v>8.91</v>
      </c>
      <c r="B85" s="42">
        <f t="shared" si="13"/>
        <v>74</v>
      </c>
      <c r="C85" s="43">
        <v>41119</v>
      </c>
      <c r="D85" s="44" t="str">
        <f t="shared" si="14"/>
        <v>Temmuz 2012</v>
      </c>
      <c r="E85" s="45" t="s">
        <v>41</v>
      </c>
      <c r="F85" s="46">
        <v>5</v>
      </c>
      <c r="G85" s="47">
        <v>6</v>
      </c>
      <c r="H85" s="48">
        <f t="shared" si="15"/>
        <v>30</v>
      </c>
      <c r="I85" s="57">
        <v>3.24</v>
      </c>
      <c r="J85" s="50">
        <v>3.07</v>
      </c>
      <c r="K85" s="51">
        <f t="shared" si="11"/>
        <v>0.17000000000000037</v>
      </c>
      <c r="L85" s="53">
        <f t="shared" si="12"/>
        <v>2.8999999999999995</v>
      </c>
      <c r="M85" s="51">
        <f>IF(I85="",0,IF(K85&lt;0,Sayfa3!$P$5,Sayfa3!$S$5))</f>
        <v>0.15000000000000036</v>
      </c>
      <c r="N85" s="52" t="str">
        <f>IF(E85="","",IF(K85&lt;Sayfa3!$P$5,"P",IF(K85&gt;Sayfa3!$S$5,"P","")))</f>
        <v>P</v>
      </c>
      <c r="O85" s="53">
        <f t="shared" si="8"/>
        <v>2.7499999999999991</v>
      </c>
      <c r="P85" s="54">
        <f t="shared" si="9"/>
        <v>8.91</v>
      </c>
      <c r="Q85" s="55"/>
      <c r="R85" s="56" t="s">
        <v>41</v>
      </c>
    </row>
    <row r="86" spans="1:18" s="56" customFormat="1" ht="14.25" customHeight="1">
      <c r="A86" s="41">
        <f t="shared" si="10"/>
        <v>8.91</v>
      </c>
      <c r="B86" s="42">
        <f t="shared" si="13"/>
        <v>75</v>
      </c>
      <c r="C86" s="43">
        <v>41119</v>
      </c>
      <c r="D86" s="44" t="str">
        <f t="shared" si="14"/>
        <v>Temmuz 2012</v>
      </c>
      <c r="E86" s="45" t="s">
        <v>41</v>
      </c>
      <c r="F86" s="46">
        <v>2</v>
      </c>
      <c r="G86" s="47">
        <v>6</v>
      </c>
      <c r="H86" s="48">
        <f t="shared" si="15"/>
        <v>12</v>
      </c>
      <c r="I86" s="57">
        <v>3.24</v>
      </c>
      <c r="J86" s="50">
        <v>3.07</v>
      </c>
      <c r="K86" s="51">
        <f t="shared" si="11"/>
        <v>0.17000000000000037</v>
      </c>
      <c r="L86" s="53">
        <f t="shared" si="12"/>
        <v>2.8999999999999995</v>
      </c>
      <c r="M86" s="51">
        <f>IF(I86="",0,IF(K86&lt;0,Sayfa3!$P$5,Sayfa3!$S$5))</f>
        <v>0.15000000000000036</v>
      </c>
      <c r="N86" s="52" t="str">
        <f>IF(E86="","",IF(K86&lt;Sayfa3!$P$5,"P",IF(K86&gt;Sayfa3!$S$5,"P","")))</f>
        <v>P</v>
      </c>
      <c r="O86" s="53">
        <f t="shared" si="8"/>
        <v>2.7499999999999991</v>
      </c>
      <c r="P86" s="54">
        <f t="shared" si="9"/>
        <v>8.91</v>
      </c>
      <c r="Q86" s="55"/>
      <c r="R86" s="56" t="s">
        <v>41</v>
      </c>
    </row>
    <row r="87" spans="1:18" s="56" customFormat="1" ht="14.25" customHeight="1">
      <c r="A87" s="41">
        <f t="shared" si="10"/>
        <v>0</v>
      </c>
      <c r="B87" s="42">
        <f t="shared" si="13"/>
        <v>76</v>
      </c>
      <c r="C87" s="43">
        <v>41121</v>
      </c>
      <c r="D87" s="44" t="str">
        <f t="shared" si="14"/>
        <v>Temmuz 2012</v>
      </c>
      <c r="E87" s="45" t="s">
        <v>41</v>
      </c>
      <c r="F87" s="46">
        <v>8</v>
      </c>
      <c r="G87" s="47">
        <v>6</v>
      </c>
      <c r="H87" s="48">
        <f t="shared" si="15"/>
        <v>48</v>
      </c>
      <c r="I87" s="57">
        <v>3.2</v>
      </c>
      <c r="J87" s="50">
        <v>3.07</v>
      </c>
      <c r="K87" s="51">
        <f t="shared" si="11"/>
        <v>0.13000000000000034</v>
      </c>
      <c r="L87" s="53">
        <f t="shared" si="12"/>
        <v>2.9399999999999995</v>
      </c>
      <c r="M87" s="51">
        <f>IF(I87="",0,IF(K87&lt;0,Sayfa3!$P$5,Sayfa3!$S$5))</f>
        <v>0.15000000000000036</v>
      </c>
      <c r="N87" s="52" t="str">
        <f>IF(E87="","",IF(K87&lt;Sayfa3!$P$5,"P",IF(K87&gt;Sayfa3!$S$5,"P","")))</f>
        <v/>
      </c>
      <c r="O87" s="53">
        <f t="shared" si="8"/>
        <v>0</v>
      </c>
      <c r="P87" s="54">
        <f t="shared" si="9"/>
        <v>0</v>
      </c>
      <c r="Q87" s="55"/>
      <c r="R87" s="56" t="s">
        <v>41</v>
      </c>
    </row>
    <row r="88" spans="1:18" s="56" customFormat="1" ht="14.25" customHeight="1">
      <c r="A88" s="41">
        <f t="shared" si="10"/>
        <v>0</v>
      </c>
      <c r="B88" s="42">
        <f t="shared" si="13"/>
        <v>77</v>
      </c>
      <c r="C88" s="43">
        <v>41125</v>
      </c>
      <c r="D88" s="44" t="str">
        <f t="shared" si="14"/>
        <v>Ağustos 2012</v>
      </c>
      <c r="E88" s="45" t="s">
        <v>41</v>
      </c>
      <c r="F88" s="46">
        <v>10</v>
      </c>
      <c r="G88" s="47">
        <v>6</v>
      </c>
      <c r="H88" s="48">
        <f t="shared" si="15"/>
        <v>60</v>
      </c>
      <c r="I88" s="49">
        <v>3.21</v>
      </c>
      <c r="J88" s="50">
        <v>3.07</v>
      </c>
      <c r="K88" s="51">
        <f t="shared" si="11"/>
        <v>0.14000000000000012</v>
      </c>
      <c r="L88" s="53">
        <f t="shared" si="12"/>
        <v>2.9299999999999997</v>
      </c>
      <c r="M88" s="51">
        <f>IF(I88="",0,IF(K88&lt;0,Sayfa3!$P$5,Sayfa3!$S$5))</f>
        <v>0.15000000000000036</v>
      </c>
      <c r="N88" s="52" t="str">
        <f>IF(E88="","",IF(K88&lt;Sayfa3!$P$5,"P",IF(K88&gt;Sayfa3!$S$5,"P","")))</f>
        <v/>
      </c>
      <c r="O88" s="53">
        <f t="shared" si="8"/>
        <v>0</v>
      </c>
      <c r="P88" s="54">
        <f t="shared" si="9"/>
        <v>0</v>
      </c>
      <c r="Q88" s="55"/>
      <c r="R88" s="56" t="s">
        <v>41</v>
      </c>
    </row>
    <row r="89" spans="1:18" s="56" customFormat="1" ht="14.25" customHeight="1">
      <c r="A89" s="41">
        <f t="shared" si="10"/>
        <v>0</v>
      </c>
      <c r="B89" s="42">
        <f t="shared" si="13"/>
        <v>78</v>
      </c>
      <c r="C89" s="43">
        <v>41125</v>
      </c>
      <c r="D89" s="44" t="str">
        <f t="shared" si="14"/>
        <v>Ağustos 2012</v>
      </c>
      <c r="E89" s="45" t="s">
        <v>41</v>
      </c>
      <c r="F89" s="46">
        <v>8</v>
      </c>
      <c r="G89" s="47">
        <v>6</v>
      </c>
      <c r="H89" s="48">
        <f t="shared" si="15"/>
        <v>48</v>
      </c>
      <c r="I89" s="49">
        <v>3.21</v>
      </c>
      <c r="J89" s="50">
        <v>3.07</v>
      </c>
      <c r="K89" s="51">
        <f t="shared" si="11"/>
        <v>0.14000000000000012</v>
      </c>
      <c r="L89" s="53">
        <f t="shared" si="12"/>
        <v>2.9299999999999997</v>
      </c>
      <c r="M89" s="51">
        <f>IF(I89="",0,IF(K89&lt;0,Sayfa3!$P$5,Sayfa3!$S$5))</f>
        <v>0.15000000000000036</v>
      </c>
      <c r="N89" s="52" t="str">
        <f>IF(E89="","",IF(K89&lt;Sayfa3!$P$5,"P",IF(K89&gt;Sayfa3!$S$5,"P","")))</f>
        <v/>
      </c>
      <c r="O89" s="53">
        <f t="shared" si="8"/>
        <v>0</v>
      </c>
      <c r="P89" s="54">
        <f t="shared" si="9"/>
        <v>0</v>
      </c>
      <c r="Q89" s="55"/>
      <c r="R89" s="56" t="s">
        <v>41</v>
      </c>
    </row>
    <row r="90" spans="1:18" s="56" customFormat="1" ht="17.25" customHeight="1" outlineLevel="1">
      <c r="A90" s="41">
        <f t="shared" si="10"/>
        <v>0</v>
      </c>
      <c r="B90" s="42">
        <f t="shared" si="13"/>
        <v>79</v>
      </c>
      <c r="C90" s="43">
        <v>41125</v>
      </c>
      <c r="D90" s="44" t="str">
        <f t="shared" si="14"/>
        <v>Ağustos 2012</v>
      </c>
      <c r="E90" s="45" t="s">
        <v>41</v>
      </c>
      <c r="F90" s="46">
        <v>7</v>
      </c>
      <c r="G90" s="47">
        <v>6</v>
      </c>
      <c r="H90" s="48">
        <f t="shared" si="15"/>
        <v>42</v>
      </c>
      <c r="I90" s="49">
        <v>3.21</v>
      </c>
      <c r="J90" s="50">
        <v>3.07</v>
      </c>
      <c r="K90" s="51">
        <f t="shared" si="11"/>
        <v>0.14000000000000012</v>
      </c>
      <c r="L90" s="53">
        <f t="shared" si="12"/>
        <v>2.9299999999999997</v>
      </c>
      <c r="M90" s="51">
        <f>IF(I90="",0,IF(K90&lt;0,Sayfa3!$P$5,Sayfa3!$S$5))</f>
        <v>0.15000000000000036</v>
      </c>
      <c r="N90" s="52" t="str">
        <f>IF(E90="","",IF(K90&lt;Sayfa3!$P$5,"P",IF(K90&gt;Sayfa3!$S$5,"P","")))</f>
        <v/>
      </c>
      <c r="O90" s="53">
        <f t="shared" si="8"/>
        <v>0</v>
      </c>
      <c r="P90" s="54">
        <f t="shared" si="9"/>
        <v>0</v>
      </c>
      <c r="Q90" s="55"/>
      <c r="R90" s="56" t="s">
        <v>41</v>
      </c>
    </row>
    <row r="91" spans="1:18" s="56" customFormat="1" ht="17.25" customHeight="1" outlineLevel="1">
      <c r="A91" s="41">
        <f t="shared" si="10"/>
        <v>0</v>
      </c>
      <c r="B91" s="42">
        <f t="shared" si="13"/>
        <v>80</v>
      </c>
      <c r="C91" s="43">
        <v>41125</v>
      </c>
      <c r="D91" s="44" t="str">
        <f t="shared" si="14"/>
        <v>Ağustos 2012</v>
      </c>
      <c r="E91" s="45" t="s">
        <v>41</v>
      </c>
      <c r="F91" s="46">
        <v>10</v>
      </c>
      <c r="G91" s="47">
        <v>6</v>
      </c>
      <c r="H91" s="48">
        <f t="shared" si="15"/>
        <v>60</v>
      </c>
      <c r="I91" s="49">
        <v>3.21</v>
      </c>
      <c r="J91" s="50">
        <v>3.07</v>
      </c>
      <c r="K91" s="51">
        <f t="shared" si="11"/>
        <v>0.14000000000000012</v>
      </c>
      <c r="L91" s="53">
        <f t="shared" si="12"/>
        <v>2.9299999999999997</v>
      </c>
      <c r="M91" s="51">
        <f>IF(I91="",0,IF(K91&lt;0,Sayfa3!$P$5,Sayfa3!$S$5))</f>
        <v>0.15000000000000036</v>
      </c>
      <c r="N91" s="52" t="str">
        <f>IF(E91="","",IF(K91&lt;Sayfa3!$P$5,"P",IF(K91&gt;Sayfa3!$S$5,"P","")))</f>
        <v/>
      </c>
      <c r="O91" s="53">
        <f t="shared" si="8"/>
        <v>0</v>
      </c>
      <c r="P91" s="54">
        <f t="shared" si="9"/>
        <v>0</v>
      </c>
      <c r="Q91" s="55"/>
      <c r="R91" s="56" t="s">
        <v>41</v>
      </c>
    </row>
    <row r="92" spans="1:18" s="56" customFormat="1" ht="17.25" customHeight="1" outlineLevel="1">
      <c r="A92" s="41">
        <f t="shared" si="10"/>
        <v>0</v>
      </c>
      <c r="B92" s="42">
        <f t="shared" si="13"/>
        <v>81</v>
      </c>
      <c r="C92" s="43">
        <v>41125</v>
      </c>
      <c r="D92" s="44" t="str">
        <f t="shared" si="14"/>
        <v>Ağustos 2012</v>
      </c>
      <c r="E92" s="45" t="s">
        <v>41</v>
      </c>
      <c r="F92" s="46">
        <v>3</v>
      </c>
      <c r="G92" s="47">
        <v>6</v>
      </c>
      <c r="H92" s="48">
        <f t="shared" si="15"/>
        <v>18</v>
      </c>
      <c r="I92" s="49">
        <v>3.21</v>
      </c>
      <c r="J92" s="50">
        <v>3.07</v>
      </c>
      <c r="K92" s="51">
        <f t="shared" si="11"/>
        <v>0.14000000000000012</v>
      </c>
      <c r="L92" s="53">
        <f t="shared" si="12"/>
        <v>2.9299999999999997</v>
      </c>
      <c r="M92" s="51">
        <f>IF(I92="",0,IF(K92&lt;0,Sayfa3!$P$5,Sayfa3!$S$5))</f>
        <v>0.15000000000000036</v>
      </c>
      <c r="N92" s="52" t="str">
        <f>IF(E92="","",IF(K92&lt;Sayfa3!$P$5,"P",IF(K92&gt;Sayfa3!$S$5,"P","")))</f>
        <v/>
      </c>
      <c r="O92" s="53">
        <f t="shared" si="8"/>
        <v>0</v>
      </c>
      <c r="P92" s="54">
        <f t="shared" si="9"/>
        <v>0</v>
      </c>
      <c r="Q92" s="55"/>
      <c r="R92" s="56" t="s">
        <v>41</v>
      </c>
    </row>
    <row r="93" spans="1:18" s="56" customFormat="1" ht="17.25" customHeight="1" outlineLevel="1">
      <c r="A93" s="41">
        <f t="shared" si="10"/>
        <v>0</v>
      </c>
      <c r="B93" s="42">
        <f t="shared" si="13"/>
        <v>82</v>
      </c>
      <c r="C93" s="43">
        <v>41127</v>
      </c>
      <c r="D93" s="44" t="str">
        <f t="shared" si="14"/>
        <v>Ağustos 2012</v>
      </c>
      <c r="E93" s="45" t="s">
        <v>41</v>
      </c>
      <c r="F93" s="46">
        <v>5</v>
      </c>
      <c r="G93" s="47">
        <v>6</v>
      </c>
      <c r="H93" s="48">
        <f t="shared" si="15"/>
        <v>30</v>
      </c>
      <c r="I93" s="49">
        <v>3.21</v>
      </c>
      <c r="J93" s="50">
        <v>3.07</v>
      </c>
      <c r="K93" s="51">
        <f t="shared" si="11"/>
        <v>0.14000000000000012</v>
      </c>
      <c r="L93" s="53">
        <f t="shared" si="12"/>
        <v>2.9299999999999997</v>
      </c>
      <c r="M93" s="51">
        <f>IF(I93="",0,IF(K93&lt;0,Sayfa3!$P$5,Sayfa3!$S$5))</f>
        <v>0.15000000000000036</v>
      </c>
      <c r="N93" s="52" t="str">
        <f>IF(E93="","",IF(K93&lt;Sayfa3!$P$5,"P",IF(K93&gt;Sayfa3!$S$5,"P","")))</f>
        <v/>
      </c>
      <c r="O93" s="53">
        <f t="shared" si="8"/>
        <v>0</v>
      </c>
      <c r="P93" s="54">
        <f t="shared" si="9"/>
        <v>0</v>
      </c>
      <c r="Q93" s="55"/>
      <c r="R93" s="56" t="s">
        <v>41</v>
      </c>
    </row>
    <row r="94" spans="1:18" s="56" customFormat="1" ht="17.25" customHeight="1" outlineLevel="1">
      <c r="A94" s="41">
        <f t="shared" si="10"/>
        <v>0</v>
      </c>
      <c r="B94" s="42">
        <f t="shared" si="13"/>
        <v>83</v>
      </c>
      <c r="C94" s="43">
        <v>41127</v>
      </c>
      <c r="D94" s="44" t="str">
        <f t="shared" si="14"/>
        <v>Ağustos 2012</v>
      </c>
      <c r="E94" s="45" t="s">
        <v>41</v>
      </c>
      <c r="F94" s="46">
        <v>2</v>
      </c>
      <c r="G94" s="47">
        <v>6</v>
      </c>
      <c r="H94" s="48">
        <f t="shared" si="15"/>
        <v>12</v>
      </c>
      <c r="I94" s="49">
        <v>3.21</v>
      </c>
      <c r="J94" s="50">
        <v>3.07</v>
      </c>
      <c r="K94" s="51">
        <f t="shared" si="11"/>
        <v>0.14000000000000012</v>
      </c>
      <c r="L94" s="53">
        <f t="shared" si="12"/>
        <v>2.9299999999999997</v>
      </c>
      <c r="M94" s="51">
        <f>IF(I94="",0,IF(K94&lt;0,Sayfa3!$P$5,Sayfa3!$S$5))</f>
        <v>0.15000000000000036</v>
      </c>
      <c r="N94" s="52" t="str">
        <f>IF(E94="","",IF(K94&lt;Sayfa3!$P$5,"P",IF(K94&gt;Sayfa3!$S$5,"P","")))</f>
        <v/>
      </c>
      <c r="O94" s="53">
        <f t="shared" si="8"/>
        <v>0</v>
      </c>
      <c r="P94" s="54">
        <f t="shared" si="9"/>
        <v>0</v>
      </c>
      <c r="Q94" s="55"/>
      <c r="R94" s="56" t="s">
        <v>41</v>
      </c>
    </row>
    <row r="95" spans="1:18" s="56" customFormat="1" ht="17.25" customHeight="1" outlineLevel="1">
      <c r="A95" s="41">
        <f t="shared" si="10"/>
        <v>0</v>
      </c>
      <c r="B95" s="42">
        <f t="shared" si="13"/>
        <v>84</v>
      </c>
      <c r="C95" s="43">
        <v>41127</v>
      </c>
      <c r="D95" s="44" t="str">
        <f t="shared" si="14"/>
        <v>Ağustos 2012</v>
      </c>
      <c r="E95" s="45" t="s">
        <v>41</v>
      </c>
      <c r="F95" s="46">
        <v>7</v>
      </c>
      <c r="G95" s="47">
        <v>6</v>
      </c>
      <c r="H95" s="48">
        <f t="shared" si="15"/>
        <v>42</v>
      </c>
      <c r="I95" s="49">
        <v>3.21</v>
      </c>
      <c r="J95" s="50">
        <v>3.07</v>
      </c>
      <c r="K95" s="51">
        <f t="shared" si="11"/>
        <v>0.14000000000000012</v>
      </c>
      <c r="L95" s="53">
        <f t="shared" si="12"/>
        <v>2.9299999999999997</v>
      </c>
      <c r="M95" s="51">
        <f>IF(I95="",0,IF(K95&lt;0,Sayfa3!$P$5,Sayfa3!$S$5))</f>
        <v>0.15000000000000036</v>
      </c>
      <c r="N95" s="52" t="str">
        <f>IF(E95="","",IF(K95&lt;Sayfa3!$P$5,"P",IF(K95&gt;Sayfa3!$S$5,"P","")))</f>
        <v/>
      </c>
      <c r="O95" s="53">
        <f t="shared" si="8"/>
        <v>0</v>
      </c>
      <c r="P95" s="54">
        <f t="shared" si="9"/>
        <v>0</v>
      </c>
      <c r="Q95" s="55"/>
      <c r="R95" s="56" t="s">
        <v>41</v>
      </c>
    </row>
    <row r="96" spans="1:18" s="56" customFormat="1" ht="17.25" customHeight="1" outlineLevel="1">
      <c r="A96" s="41">
        <f t="shared" si="10"/>
        <v>0</v>
      </c>
      <c r="B96" s="42">
        <f t="shared" si="13"/>
        <v>85</v>
      </c>
      <c r="C96" s="43">
        <v>41127</v>
      </c>
      <c r="D96" s="44" t="str">
        <f t="shared" si="14"/>
        <v>Ağustos 2012</v>
      </c>
      <c r="E96" s="45" t="s">
        <v>41</v>
      </c>
      <c r="F96" s="46">
        <v>3.5</v>
      </c>
      <c r="G96" s="47">
        <v>6</v>
      </c>
      <c r="H96" s="48">
        <f t="shared" si="15"/>
        <v>21</v>
      </c>
      <c r="I96" s="49">
        <v>3.21</v>
      </c>
      <c r="J96" s="50">
        <v>3.07</v>
      </c>
      <c r="K96" s="51">
        <f t="shared" si="11"/>
        <v>0.14000000000000012</v>
      </c>
      <c r="L96" s="53">
        <f t="shared" si="12"/>
        <v>2.9299999999999997</v>
      </c>
      <c r="M96" s="51">
        <f>IF(I96="",0,IF(K96&lt;0,Sayfa3!$P$5,Sayfa3!$S$5))</f>
        <v>0.15000000000000036</v>
      </c>
      <c r="N96" s="52" t="str">
        <f>IF(E96="","",IF(K96&lt;Sayfa3!$P$5,"P",IF(K96&gt;Sayfa3!$S$5,"P","")))</f>
        <v/>
      </c>
      <c r="O96" s="53">
        <f t="shared" si="8"/>
        <v>0</v>
      </c>
      <c r="P96" s="54">
        <f t="shared" si="9"/>
        <v>0</v>
      </c>
      <c r="Q96" s="55"/>
      <c r="R96" s="56" t="s">
        <v>41</v>
      </c>
    </row>
    <row r="97" spans="1:18" s="56" customFormat="1" ht="17.25" customHeight="1" outlineLevel="1">
      <c r="A97" s="41">
        <f t="shared" si="10"/>
        <v>0</v>
      </c>
      <c r="B97" s="42">
        <f t="shared" si="13"/>
        <v>86</v>
      </c>
      <c r="C97" s="43">
        <v>41127</v>
      </c>
      <c r="D97" s="44" t="str">
        <f t="shared" si="14"/>
        <v>Ağustos 2012</v>
      </c>
      <c r="E97" s="45" t="s">
        <v>41</v>
      </c>
      <c r="F97" s="46">
        <v>3</v>
      </c>
      <c r="G97" s="47">
        <v>6</v>
      </c>
      <c r="H97" s="48">
        <f t="shared" si="15"/>
        <v>18</v>
      </c>
      <c r="I97" s="49">
        <v>3.21</v>
      </c>
      <c r="J97" s="50">
        <v>3.07</v>
      </c>
      <c r="K97" s="51">
        <f t="shared" si="11"/>
        <v>0.14000000000000012</v>
      </c>
      <c r="L97" s="53">
        <f t="shared" si="12"/>
        <v>2.9299999999999997</v>
      </c>
      <c r="M97" s="51">
        <f>IF(I97="",0,IF(K97&lt;0,Sayfa3!$P$5,Sayfa3!$S$5))</f>
        <v>0.15000000000000036</v>
      </c>
      <c r="N97" s="52" t="str">
        <f>IF(E97="","",IF(K97&lt;Sayfa3!$P$5,"P",IF(K97&gt;Sayfa3!$S$5,"P","")))</f>
        <v/>
      </c>
      <c r="O97" s="53">
        <f t="shared" si="8"/>
        <v>0</v>
      </c>
      <c r="P97" s="54">
        <f t="shared" si="9"/>
        <v>0</v>
      </c>
      <c r="Q97" s="55"/>
      <c r="R97" s="56" t="s">
        <v>41</v>
      </c>
    </row>
    <row r="98" spans="1:18" s="56" customFormat="1" ht="17.25" customHeight="1" outlineLevel="1">
      <c r="A98" s="41">
        <f t="shared" si="10"/>
        <v>0</v>
      </c>
      <c r="B98" s="42">
        <f t="shared" si="13"/>
        <v>87</v>
      </c>
      <c r="C98" s="43">
        <v>41127</v>
      </c>
      <c r="D98" s="44" t="str">
        <f t="shared" si="14"/>
        <v>Ağustos 2012</v>
      </c>
      <c r="E98" s="45" t="s">
        <v>41</v>
      </c>
      <c r="F98" s="46">
        <v>7</v>
      </c>
      <c r="G98" s="47">
        <v>6</v>
      </c>
      <c r="H98" s="48">
        <f t="shared" si="15"/>
        <v>42</v>
      </c>
      <c r="I98" s="49">
        <v>3.21</v>
      </c>
      <c r="J98" s="50">
        <v>3.07</v>
      </c>
      <c r="K98" s="51">
        <f t="shared" si="11"/>
        <v>0.14000000000000012</v>
      </c>
      <c r="L98" s="53">
        <f t="shared" si="12"/>
        <v>2.9299999999999997</v>
      </c>
      <c r="M98" s="51">
        <f>IF(I98="",0,IF(K98&lt;0,Sayfa3!$P$5,Sayfa3!$S$5))</f>
        <v>0.15000000000000036</v>
      </c>
      <c r="N98" s="52" t="str">
        <f>IF(E98="","",IF(K98&lt;Sayfa3!$P$5,"P",IF(K98&gt;Sayfa3!$S$5,"P","")))</f>
        <v/>
      </c>
      <c r="O98" s="53">
        <f t="shared" si="8"/>
        <v>0</v>
      </c>
      <c r="P98" s="54">
        <f t="shared" si="9"/>
        <v>0</v>
      </c>
      <c r="Q98" s="55"/>
      <c r="R98" s="56" t="s">
        <v>41</v>
      </c>
    </row>
    <row r="99" spans="1:18" s="56" customFormat="1" ht="17.25" customHeight="1" outlineLevel="1">
      <c r="A99" s="41">
        <f t="shared" si="10"/>
        <v>0</v>
      </c>
      <c r="B99" s="42">
        <f t="shared" si="13"/>
        <v>88</v>
      </c>
      <c r="C99" s="43">
        <v>41127</v>
      </c>
      <c r="D99" s="44" t="str">
        <f t="shared" si="14"/>
        <v>Ağustos 2012</v>
      </c>
      <c r="E99" s="45" t="s">
        <v>41</v>
      </c>
      <c r="F99" s="46">
        <v>7</v>
      </c>
      <c r="G99" s="47">
        <v>6</v>
      </c>
      <c r="H99" s="48">
        <f t="shared" si="15"/>
        <v>42</v>
      </c>
      <c r="I99" s="49">
        <v>3.21</v>
      </c>
      <c r="J99" s="50">
        <v>3.07</v>
      </c>
      <c r="K99" s="51">
        <f t="shared" si="11"/>
        <v>0.14000000000000012</v>
      </c>
      <c r="L99" s="53">
        <f t="shared" si="12"/>
        <v>2.9299999999999997</v>
      </c>
      <c r="M99" s="51">
        <f>IF(I99="",0,IF(K99&lt;0,Sayfa3!$P$5,Sayfa3!$S$5))</f>
        <v>0.15000000000000036</v>
      </c>
      <c r="N99" s="52" t="str">
        <f>IF(E99="","",IF(K99&lt;Sayfa3!$P$5,"P",IF(K99&gt;Sayfa3!$S$5,"P","")))</f>
        <v/>
      </c>
      <c r="O99" s="53">
        <f t="shared" si="8"/>
        <v>0</v>
      </c>
      <c r="P99" s="54">
        <f t="shared" si="9"/>
        <v>0</v>
      </c>
      <c r="Q99" s="55"/>
      <c r="R99" s="56" t="s">
        <v>41</v>
      </c>
    </row>
    <row r="100" spans="1:18" s="56" customFormat="1" ht="17.25" customHeight="1" outlineLevel="1">
      <c r="A100" s="41">
        <f t="shared" si="10"/>
        <v>0</v>
      </c>
      <c r="B100" s="42">
        <f t="shared" si="13"/>
        <v>89</v>
      </c>
      <c r="C100" s="43">
        <v>41127</v>
      </c>
      <c r="D100" s="44" t="str">
        <f t="shared" si="14"/>
        <v>Ağustos 2012</v>
      </c>
      <c r="E100" s="45" t="s">
        <v>41</v>
      </c>
      <c r="F100" s="46">
        <v>3.5</v>
      </c>
      <c r="G100" s="47">
        <v>6</v>
      </c>
      <c r="H100" s="48">
        <f t="shared" si="15"/>
        <v>21</v>
      </c>
      <c r="I100" s="49">
        <v>3.21</v>
      </c>
      <c r="J100" s="50">
        <v>3.07</v>
      </c>
      <c r="K100" s="51">
        <f t="shared" si="11"/>
        <v>0.14000000000000012</v>
      </c>
      <c r="L100" s="53">
        <f t="shared" si="12"/>
        <v>2.9299999999999997</v>
      </c>
      <c r="M100" s="51">
        <f>IF(I100="",0,IF(K100&lt;0,Sayfa3!$P$5,Sayfa3!$S$5))</f>
        <v>0.15000000000000036</v>
      </c>
      <c r="N100" s="52" t="str">
        <f>IF(E100="","",IF(K100&lt;Sayfa3!$P$5,"P",IF(K100&gt;Sayfa3!$S$5,"P","")))</f>
        <v/>
      </c>
      <c r="O100" s="53">
        <f t="shared" si="8"/>
        <v>0</v>
      </c>
      <c r="P100" s="54">
        <f t="shared" si="9"/>
        <v>0</v>
      </c>
      <c r="Q100" s="55"/>
      <c r="R100" s="56" t="s">
        <v>41</v>
      </c>
    </row>
    <row r="101" spans="1:18" s="56" customFormat="1" ht="17.25" customHeight="1" outlineLevel="1">
      <c r="A101" s="41">
        <f t="shared" si="10"/>
        <v>0</v>
      </c>
      <c r="B101" s="42">
        <f t="shared" si="13"/>
        <v>90</v>
      </c>
      <c r="C101" s="43">
        <v>41127</v>
      </c>
      <c r="D101" s="44" t="str">
        <f t="shared" si="14"/>
        <v>Ağustos 2012</v>
      </c>
      <c r="E101" s="45" t="s">
        <v>41</v>
      </c>
      <c r="F101" s="46">
        <v>7</v>
      </c>
      <c r="G101" s="47">
        <v>6</v>
      </c>
      <c r="H101" s="48">
        <f t="shared" si="15"/>
        <v>42</v>
      </c>
      <c r="I101" s="49">
        <v>3.21</v>
      </c>
      <c r="J101" s="50">
        <v>3.07</v>
      </c>
      <c r="K101" s="51">
        <f t="shared" si="11"/>
        <v>0.14000000000000012</v>
      </c>
      <c r="L101" s="53">
        <f t="shared" si="12"/>
        <v>2.9299999999999997</v>
      </c>
      <c r="M101" s="51">
        <f>IF(I101="",0,IF(K101&lt;0,Sayfa3!$P$5,Sayfa3!$S$5))</f>
        <v>0.15000000000000036</v>
      </c>
      <c r="N101" s="52" t="str">
        <f>IF(E101="","",IF(K101&lt;Sayfa3!$P$5,"P",IF(K101&gt;Sayfa3!$S$5,"P","")))</f>
        <v/>
      </c>
      <c r="O101" s="53">
        <f t="shared" si="8"/>
        <v>0</v>
      </c>
      <c r="P101" s="54">
        <f t="shared" si="9"/>
        <v>0</v>
      </c>
      <c r="Q101" s="55"/>
      <c r="R101" s="56" t="s">
        <v>41</v>
      </c>
    </row>
    <row r="102" spans="1:18" s="56" customFormat="1" ht="17.25" customHeight="1" outlineLevel="1">
      <c r="A102" s="41">
        <f t="shared" si="10"/>
        <v>0</v>
      </c>
      <c r="B102" s="42">
        <f t="shared" si="13"/>
        <v>91</v>
      </c>
      <c r="C102" s="43">
        <v>41127</v>
      </c>
      <c r="D102" s="44" t="str">
        <f t="shared" si="14"/>
        <v>Ağustos 2012</v>
      </c>
      <c r="E102" s="45" t="s">
        <v>41</v>
      </c>
      <c r="F102" s="46">
        <v>3</v>
      </c>
      <c r="G102" s="47">
        <v>6</v>
      </c>
      <c r="H102" s="48">
        <f t="shared" si="15"/>
        <v>18</v>
      </c>
      <c r="I102" s="49">
        <v>3.21</v>
      </c>
      <c r="J102" s="50">
        <v>3.07</v>
      </c>
      <c r="K102" s="51">
        <f t="shared" si="11"/>
        <v>0.14000000000000012</v>
      </c>
      <c r="L102" s="53">
        <f t="shared" si="12"/>
        <v>2.9299999999999997</v>
      </c>
      <c r="M102" s="51">
        <f>IF(I102="",0,IF(K102&lt;0,Sayfa3!$P$5,Sayfa3!$S$5))</f>
        <v>0.15000000000000036</v>
      </c>
      <c r="N102" s="52" t="str">
        <f>IF(E102="","",IF(K102&lt;Sayfa3!$P$5,"P",IF(K102&gt;Sayfa3!$S$5,"P","")))</f>
        <v/>
      </c>
      <c r="O102" s="53">
        <f t="shared" si="8"/>
        <v>0</v>
      </c>
      <c r="P102" s="54">
        <f t="shared" si="9"/>
        <v>0</v>
      </c>
      <c r="Q102" s="55"/>
      <c r="R102" s="56" t="s">
        <v>41</v>
      </c>
    </row>
    <row r="103" spans="1:18" s="56" customFormat="1" ht="17.25" customHeight="1" outlineLevel="1">
      <c r="A103" s="41">
        <f t="shared" si="10"/>
        <v>0</v>
      </c>
      <c r="B103" s="42">
        <f t="shared" si="13"/>
        <v>92</v>
      </c>
      <c r="C103" s="43">
        <v>41129</v>
      </c>
      <c r="D103" s="44" t="str">
        <f t="shared" si="14"/>
        <v>Ağustos 2012</v>
      </c>
      <c r="E103" s="45" t="s">
        <v>32</v>
      </c>
      <c r="F103" s="46">
        <v>5</v>
      </c>
      <c r="G103" s="47">
        <v>6</v>
      </c>
      <c r="H103" s="48">
        <f t="shared" si="15"/>
        <v>30</v>
      </c>
      <c r="I103" s="49">
        <v>3.21</v>
      </c>
      <c r="J103" s="50">
        <v>3.07</v>
      </c>
      <c r="K103" s="51">
        <f t="shared" si="11"/>
        <v>0.14000000000000012</v>
      </c>
      <c r="L103" s="53">
        <f t="shared" si="12"/>
        <v>2.9299999999999997</v>
      </c>
      <c r="M103" s="51">
        <f>IF(I103="",0,IF(K103&lt;0,Sayfa3!$P$5,Sayfa3!$S$5))</f>
        <v>0.15000000000000036</v>
      </c>
      <c r="N103" s="52" t="str">
        <f>IF(E103="","",IF(K103&lt;Sayfa3!$P$5,"P",IF(K103&gt;Sayfa3!$S$5,"P","")))</f>
        <v/>
      </c>
      <c r="O103" s="53">
        <f t="shared" si="8"/>
        <v>0</v>
      </c>
      <c r="P103" s="54">
        <f t="shared" si="9"/>
        <v>0</v>
      </c>
      <c r="Q103" s="55"/>
      <c r="R103" s="56" t="s">
        <v>32</v>
      </c>
    </row>
    <row r="104" spans="1:18" s="56" customFormat="1" ht="17.25" customHeight="1" outlineLevel="1">
      <c r="A104" s="41">
        <f t="shared" si="10"/>
        <v>0</v>
      </c>
      <c r="B104" s="42">
        <f t="shared" si="13"/>
        <v>93</v>
      </c>
      <c r="C104" s="43">
        <v>41129</v>
      </c>
      <c r="D104" s="44" t="str">
        <f t="shared" si="14"/>
        <v>Ağustos 2012</v>
      </c>
      <c r="E104" s="45" t="s">
        <v>32</v>
      </c>
      <c r="F104" s="46">
        <v>2</v>
      </c>
      <c r="G104" s="47">
        <v>6</v>
      </c>
      <c r="H104" s="48">
        <f t="shared" si="15"/>
        <v>12</v>
      </c>
      <c r="I104" s="49">
        <v>3.21</v>
      </c>
      <c r="J104" s="50">
        <v>3.07</v>
      </c>
      <c r="K104" s="51">
        <f t="shared" si="11"/>
        <v>0.14000000000000012</v>
      </c>
      <c r="L104" s="53">
        <f t="shared" si="12"/>
        <v>2.9299999999999997</v>
      </c>
      <c r="M104" s="51">
        <f>IF(I104="",0,IF(K104&lt;0,Sayfa3!$P$5,Sayfa3!$S$5))</f>
        <v>0.15000000000000036</v>
      </c>
      <c r="N104" s="52" t="str">
        <f>IF(E104="","",IF(K104&lt;Sayfa3!$P$5,"P",IF(K104&gt;Sayfa3!$S$5,"P","")))</f>
        <v/>
      </c>
      <c r="O104" s="53">
        <f t="shared" si="8"/>
        <v>0</v>
      </c>
      <c r="P104" s="54">
        <f t="shared" si="9"/>
        <v>0</v>
      </c>
      <c r="Q104" s="55"/>
      <c r="R104" s="56" t="s">
        <v>32</v>
      </c>
    </row>
    <row r="105" spans="1:18" s="56" customFormat="1" ht="17.25" customHeight="1" outlineLevel="1">
      <c r="A105" s="41">
        <f t="shared" si="10"/>
        <v>0</v>
      </c>
      <c r="B105" s="42">
        <f t="shared" si="13"/>
        <v>94</v>
      </c>
      <c r="C105" s="43">
        <v>41129</v>
      </c>
      <c r="D105" s="44" t="str">
        <f t="shared" si="14"/>
        <v>Ağustos 2012</v>
      </c>
      <c r="E105" s="45" t="s">
        <v>32</v>
      </c>
      <c r="F105" s="46">
        <v>5</v>
      </c>
      <c r="G105" s="47">
        <v>6</v>
      </c>
      <c r="H105" s="48">
        <f t="shared" si="15"/>
        <v>30</v>
      </c>
      <c r="I105" s="49">
        <v>3.21</v>
      </c>
      <c r="J105" s="50">
        <v>3.07</v>
      </c>
      <c r="K105" s="51">
        <f t="shared" si="11"/>
        <v>0.14000000000000012</v>
      </c>
      <c r="L105" s="53">
        <f t="shared" si="12"/>
        <v>2.9299999999999997</v>
      </c>
      <c r="M105" s="51">
        <f>IF(I105="",0,IF(K105&lt;0,Sayfa3!$P$5,Sayfa3!$S$5))</f>
        <v>0.15000000000000036</v>
      </c>
      <c r="N105" s="52" t="str">
        <f>IF(E105="","",IF(K105&lt;Sayfa3!$P$5,"P",IF(K105&gt;Sayfa3!$S$5,"P","")))</f>
        <v/>
      </c>
      <c r="O105" s="53">
        <f t="shared" si="8"/>
        <v>0</v>
      </c>
      <c r="P105" s="54">
        <f t="shared" si="9"/>
        <v>0</v>
      </c>
      <c r="Q105" s="55"/>
      <c r="R105" s="56" t="s">
        <v>32</v>
      </c>
    </row>
    <row r="106" spans="1:18" s="56" customFormat="1" ht="17.25" customHeight="1" outlineLevel="1">
      <c r="A106" s="41">
        <f t="shared" si="10"/>
        <v>0</v>
      </c>
      <c r="B106" s="42">
        <f t="shared" si="13"/>
        <v>95</v>
      </c>
      <c r="C106" s="43">
        <v>41133</v>
      </c>
      <c r="D106" s="44" t="str">
        <f t="shared" si="14"/>
        <v>Ağustos 2012</v>
      </c>
      <c r="E106" s="45" t="s">
        <v>41</v>
      </c>
      <c r="F106" s="46">
        <v>3</v>
      </c>
      <c r="G106" s="47">
        <v>6</v>
      </c>
      <c r="H106" s="48">
        <f t="shared" si="15"/>
        <v>18</v>
      </c>
      <c r="I106" s="49">
        <v>3.21</v>
      </c>
      <c r="J106" s="50">
        <v>3.07</v>
      </c>
      <c r="K106" s="51">
        <f t="shared" si="11"/>
        <v>0.14000000000000012</v>
      </c>
      <c r="L106" s="53">
        <f t="shared" si="12"/>
        <v>2.9299999999999997</v>
      </c>
      <c r="M106" s="51">
        <f>IF(I106="",0,IF(K106&lt;0,Sayfa3!$P$5,Sayfa3!$S$5))</f>
        <v>0.15000000000000036</v>
      </c>
      <c r="N106" s="52" t="str">
        <f>IF(E106="","",IF(K106&lt;Sayfa3!$P$5,"P",IF(K106&gt;Sayfa3!$S$5,"P","")))</f>
        <v/>
      </c>
      <c r="O106" s="53">
        <f t="shared" si="8"/>
        <v>0</v>
      </c>
      <c r="P106" s="54">
        <f t="shared" si="9"/>
        <v>0</v>
      </c>
      <c r="Q106" s="55"/>
      <c r="R106" s="56" t="s">
        <v>41</v>
      </c>
    </row>
    <row r="107" spans="1:18" s="56" customFormat="1" ht="17.25" customHeight="1" outlineLevel="1">
      <c r="A107" s="41">
        <f t="shared" si="10"/>
        <v>0</v>
      </c>
      <c r="B107" s="42">
        <f t="shared" si="13"/>
        <v>96</v>
      </c>
      <c r="C107" s="43">
        <v>41133</v>
      </c>
      <c r="D107" s="44" t="str">
        <f t="shared" si="14"/>
        <v>Ağustos 2012</v>
      </c>
      <c r="E107" s="45" t="s">
        <v>41</v>
      </c>
      <c r="F107" s="46">
        <v>7</v>
      </c>
      <c r="G107" s="47">
        <v>6</v>
      </c>
      <c r="H107" s="48">
        <f t="shared" si="15"/>
        <v>42</v>
      </c>
      <c r="I107" s="49">
        <v>3.21</v>
      </c>
      <c r="J107" s="50">
        <v>3.07</v>
      </c>
      <c r="K107" s="51">
        <f t="shared" si="11"/>
        <v>0.14000000000000012</v>
      </c>
      <c r="L107" s="53">
        <f t="shared" si="12"/>
        <v>2.9299999999999997</v>
      </c>
      <c r="M107" s="51">
        <f>IF(I107="",0,IF(K107&lt;0,Sayfa3!$P$5,Sayfa3!$S$5))</f>
        <v>0.15000000000000036</v>
      </c>
      <c r="N107" s="52" t="str">
        <f>IF(E107="","",IF(K107&lt;Sayfa3!$P$5,"P",IF(K107&gt;Sayfa3!$S$5,"P","")))</f>
        <v/>
      </c>
      <c r="O107" s="53">
        <f t="shared" si="8"/>
        <v>0</v>
      </c>
      <c r="P107" s="54">
        <f t="shared" si="9"/>
        <v>0</v>
      </c>
      <c r="Q107" s="55"/>
      <c r="R107" s="56" t="s">
        <v>41</v>
      </c>
    </row>
    <row r="108" spans="1:18" s="56" customFormat="1" ht="17.25" customHeight="1" outlineLevel="1">
      <c r="A108" s="41">
        <f t="shared" si="10"/>
        <v>0</v>
      </c>
      <c r="B108" s="42">
        <f t="shared" si="13"/>
        <v>97</v>
      </c>
      <c r="C108" s="43">
        <v>41133</v>
      </c>
      <c r="D108" s="44" t="str">
        <f t="shared" si="14"/>
        <v>Ağustos 2012</v>
      </c>
      <c r="E108" s="45" t="s">
        <v>35</v>
      </c>
      <c r="F108" s="46">
        <v>10</v>
      </c>
      <c r="G108" s="47">
        <v>6</v>
      </c>
      <c r="H108" s="48">
        <f t="shared" si="15"/>
        <v>60</v>
      </c>
      <c r="I108" s="49">
        <v>3.21</v>
      </c>
      <c r="J108" s="50">
        <v>3.07</v>
      </c>
      <c r="K108" s="51">
        <f t="shared" si="11"/>
        <v>0.14000000000000012</v>
      </c>
      <c r="L108" s="53">
        <f t="shared" si="12"/>
        <v>2.9299999999999997</v>
      </c>
      <c r="M108" s="51">
        <f>IF(I108="",0,IF(K108&lt;0,Sayfa3!$P$5,Sayfa3!$S$5))</f>
        <v>0.15000000000000036</v>
      </c>
      <c r="N108" s="52" t="str">
        <f>IF(E108="","",IF(K108&lt;Sayfa3!$P$5,"P",IF(K108&gt;Sayfa3!$S$5,"P","")))</f>
        <v/>
      </c>
      <c r="O108" s="53">
        <f t="shared" si="8"/>
        <v>0</v>
      </c>
      <c r="P108" s="54">
        <f t="shared" si="9"/>
        <v>0</v>
      </c>
      <c r="Q108" s="55"/>
      <c r="R108" s="56" t="s">
        <v>35</v>
      </c>
    </row>
    <row r="109" spans="1:18" s="56" customFormat="1" ht="17.25" customHeight="1" outlineLevel="1">
      <c r="A109" s="41">
        <f t="shared" si="10"/>
        <v>0</v>
      </c>
      <c r="B109" s="42">
        <f t="shared" si="13"/>
        <v>98</v>
      </c>
      <c r="C109" s="43">
        <v>41133</v>
      </c>
      <c r="D109" s="44" t="str">
        <f t="shared" si="14"/>
        <v>Ağustos 2012</v>
      </c>
      <c r="E109" s="45" t="s">
        <v>35</v>
      </c>
      <c r="F109" s="46">
        <v>7</v>
      </c>
      <c r="G109" s="47">
        <v>6</v>
      </c>
      <c r="H109" s="48">
        <f t="shared" si="15"/>
        <v>42</v>
      </c>
      <c r="I109" s="49">
        <v>3.21</v>
      </c>
      <c r="J109" s="50">
        <v>3.07</v>
      </c>
      <c r="K109" s="51">
        <f t="shared" si="11"/>
        <v>0.14000000000000012</v>
      </c>
      <c r="L109" s="53">
        <f t="shared" si="12"/>
        <v>2.9299999999999997</v>
      </c>
      <c r="M109" s="51">
        <f>IF(I109="",0,IF(K109&lt;0,Sayfa3!$P$5,Sayfa3!$S$5))</f>
        <v>0.15000000000000036</v>
      </c>
      <c r="N109" s="52" t="str">
        <f>IF(E109="","",IF(K109&lt;Sayfa3!$P$5,"P",IF(K109&gt;Sayfa3!$S$5,"P","")))</f>
        <v/>
      </c>
      <c r="O109" s="53">
        <f t="shared" si="8"/>
        <v>0</v>
      </c>
      <c r="P109" s="54">
        <f t="shared" si="9"/>
        <v>0</v>
      </c>
      <c r="Q109" s="55"/>
      <c r="R109" s="56" t="s">
        <v>35</v>
      </c>
    </row>
    <row r="110" spans="1:18" s="56" customFormat="1" ht="17.25" customHeight="1" outlineLevel="1">
      <c r="A110" s="41">
        <f t="shared" si="10"/>
        <v>0</v>
      </c>
      <c r="B110" s="42">
        <f t="shared" si="13"/>
        <v>99</v>
      </c>
      <c r="C110" s="43">
        <v>41133</v>
      </c>
      <c r="D110" s="44" t="str">
        <f t="shared" si="14"/>
        <v>Ağustos 2012</v>
      </c>
      <c r="E110" s="45" t="s">
        <v>35</v>
      </c>
      <c r="F110" s="46">
        <v>5</v>
      </c>
      <c r="G110" s="47">
        <v>6</v>
      </c>
      <c r="H110" s="48">
        <f t="shared" si="15"/>
        <v>30</v>
      </c>
      <c r="I110" s="49">
        <v>3.21</v>
      </c>
      <c r="J110" s="50">
        <v>3.07</v>
      </c>
      <c r="K110" s="51">
        <f t="shared" si="11"/>
        <v>0.14000000000000012</v>
      </c>
      <c r="L110" s="53">
        <f t="shared" si="12"/>
        <v>2.9299999999999997</v>
      </c>
      <c r="M110" s="51">
        <f>IF(I110="",0,IF(K110&lt;0,Sayfa3!$P$5,Sayfa3!$S$5))</f>
        <v>0.15000000000000036</v>
      </c>
      <c r="N110" s="52" t="str">
        <f>IF(E110="","",IF(K110&lt;Sayfa3!$P$5,"P",IF(K110&gt;Sayfa3!$S$5,"P","")))</f>
        <v/>
      </c>
      <c r="O110" s="53">
        <f t="shared" si="8"/>
        <v>0</v>
      </c>
      <c r="P110" s="54">
        <f t="shared" si="9"/>
        <v>0</v>
      </c>
      <c r="Q110" s="55"/>
      <c r="R110" s="56" t="s">
        <v>35</v>
      </c>
    </row>
    <row r="111" spans="1:18" s="56" customFormat="1" ht="17.25" customHeight="1" outlineLevel="1">
      <c r="A111" s="41">
        <f t="shared" si="10"/>
        <v>0</v>
      </c>
      <c r="B111" s="42">
        <f t="shared" si="13"/>
        <v>100</v>
      </c>
      <c r="C111" s="43">
        <v>41133</v>
      </c>
      <c r="D111" s="44" t="str">
        <f t="shared" si="14"/>
        <v>Ağustos 2012</v>
      </c>
      <c r="E111" s="45" t="s">
        <v>35</v>
      </c>
      <c r="F111" s="46">
        <v>10</v>
      </c>
      <c r="G111" s="47">
        <v>6</v>
      </c>
      <c r="H111" s="48">
        <f t="shared" si="15"/>
        <v>60</v>
      </c>
      <c r="I111" s="49">
        <v>3.21</v>
      </c>
      <c r="J111" s="50">
        <v>3.07</v>
      </c>
      <c r="K111" s="51">
        <f t="shared" si="11"/>
        <v>0.14000000000000012</v>
      </c>
      <c r="L111" s="53">
        <f t="shared" si="12"/>
        <v>2.9299999999999997</v>
      </c>
      <c r="M111" s="51">
        <f>IF(I111="",0,IF(K111&lt;0,Sayfa3!$P$5,Sayfa3!$S$5))</f>
        <v>0.15000000000000036</v>
      </c>
      <c r="N111" s="52" t="str">
        <f>IF(E111="","",IF(K111&lt;Sayfa3!$P$5,"P",IF(K111&gt;Sayfa3!$S$5,"P","")))</f>
        <v/>
      </c>
      <c r="O111" s="53">
        <f t="shared" si="8"/>
        <v>0</v>
      </c>
      <c r="P111" s="54">
        <f t="shared" si="9"/>
        <v>0</v>
      </c>
      <c r="Q111" s="55"/>
      <c r="R111" s="56" t="s">
        <v>35</v>
      </c>
    </row>
    <row r="112" spans="1:18" s="56" customFormat="1" ht="17.25" customHeight="1" outlineLevel="1">
      <c r="A112" s="41">
        <f t="shared" si="10"/>
        <v>0</v>
      </c>
      <c r="B112" s="42">
        <f t="shared" si="13"/>
        <v>101</v>
      </c>
      <c r="C112" s="43">
        <v>41133</v>
      </c>
      <c r="D112" s="44" t="str">
        <f t="shared" si="14"/>
        <v>Ağustos 2012</v>
      </c>
      <c r="E112" s="45" t="s">
        <v>35</v>
      </c>
      <c r="F112" s="46">
        <v>10</v>
      </c>
      <c r="G112" s="47">
        <v>6</v>
      </c>
      <c r="H112" s="48">
        <f t="shared" si="15"/>
        <v>60</v>
      </c>
      <c r="I112" s="49">
        <v>3.21</v>
      </c>
      <c r="J112" s="50">
        <v>3.07</v>
      </c>
      <c r="K112" s="51">
        <f t="shared" si="11"/>
        <v>0.14000000000000012</v>
      </c>
      <c r="L112" s="53">
        <f t="shared" si="12"/>
        <v>2.9299999999999997</v>
      </c>
      <c r="M112" s="51">
        <f>IF(I112="",0,IF(K112&lt;0,Sayfa3!$P$5,Sayfa3!$S$5))</f>
        <v>0.15000000000000036</v>
      </c>
      <c r="N112" s="52" t="str">
        <f>IF(E112="","",IF(K112&lt;Sayfa3!$P$5,"P",IF(K112&gt;Sayfa3!$S$5,"P","")))</f>
        <v/>
      </c>
      <c r="O112" s="53">
        <f t="shared" si="8"/>
        <v>0</v>
      </c>
      <c r="P112" s="54">
        <f t="shared" si="9"/>
        <v>0</v>
      </c>
      <c r="Q112" s="55"/>
      <c r="R112" s="56" t="s">
        <v>35</v>
      </c>
    </row>
    <row r="113" spans="1:18" s="56" customFormat="1" ht="17.25" customHeight="1" outlineLevel="1">
      <c r="A113" s="41">
        <f t="shared" si="10"/>
        <v>0</v>
      </c>
      <c r="B113" s="42">
        <f t="shared" si="13"/>
        <v>102</v>
      </c>
      <c r="C113" s="43">
        <v>41133</v>
      </c>
      <c r="D113" s="44" t="str">
        <f t="shared" si="14"/>
        <v>Ağustos 2012</v>
      </c>
      <c r="E113" s="45" t="s">
        <v>35</v>
      </c>
      <c r="F113" s="46">
        <v>10</v>
      </c>
      <c r="G113" s="47">
        <v>6</v>
      </c>
      <c r="H113" s="48">
        <f t="shared" si="15"/>
        <v>60</v>
      </c>
      <c r="I113" s="49">
        <v>3.21</v>
      </c>
      <c r="J113" s="50">
        <v>3.07</v>
      </c>
      <c r="K113" s="51">
        <f t="shared" si="11"/>
        <v>0.14000000000000012</v>
      </c>
      <c r="L113" s="53">
        <f t="shared" si="12"/>
        <v>2.9299999999999997</v>
      </c>
      <c r="M113" s="51">
        <f>IF(I113="",0,IF(K113&lt;0,Sayfa3!$P$5,Sayfa3!$S$5))</f>
        <v>0.15000000000000036</v>
      </c>
      <c r="N113" s="52" t="str">
        <f>IF(E113="","",IF(K113&lt;Sayfa3!$P$5,"P",IF(K113&gt;Sayfa3!$S$5,"P","")))</f>
        <v/>
      </c>
      <c r="O113" s="53">
        <f t="shared" si="8"/>
        <v>0</v>
      </c>
      <c r="P113" s="54">
        <f t="shared" si="9"/>
        <v>0</v>
      </c>
      <c r="Q113" s="55"/>
      <c r="R113" s="56" t="s">
        <v>35</v>
      </c>
    </row>
    <row r="114" spans="1:18" s="56" customFormat="1" ht="17.25" customHeight="1" outlineLevel="1">
      <c r="A114" s="41">
        <f t="shared" si="10"/>
        <v>0</v>
      </c>
      <c r="B114" s="42">
        <f t="shared" si="13"/>
        <v>103</v>
      </c>
      <c r="C114" s="43">
        <v>41133</v>
      </c>
      <c r="D114" s="44" t="str">
        <f t="shared" si="14"/>
        <v>Ağustos 2012</v>
      </c>
      <c r="E114" s="45" t="s">
        <v>35</v>
      </c>
      <c r="F114" s="46">
        <v>10</v>
      </c>
      <c r="G114" s="47">
        <v>6</v>
      </c>
      <c r="H114" s="48">
        <f t="shared" si="15"/>
        <v>60</v>
      </c>
      <c r="I114" s="49">
        <v>3.21</v>
      </c>
      <c r="J114" s="50">
        <v>3.07</v>
      </c>
      <c r="K114" s="51">
        <f t="shared" si="11"/>
        <v>0.14000000000000012</v>
      </c>
      <c r="L114" s="53">
        <f t="shared" si="12"/>
        <v>2.9299999999999997</v>
      </c>
      <c r="M114" s="51">
        <f>IF(I114="",0,IF(K114&lt;0,Sayfa3!$P$5,Sayfa3!$S$5))</f>
        <v>0.15000000000000036</v>
      </c>
      <c r="N114" s="52" t="str">
        <f>IF(E114="","",IF(K114&lt;Sayfa3!$P$5,"P",IF(K114&gt;Sayfa3!$S$5,"P","")))</f>
        <v/>
      </c>
      <c r="O114" s="53">
        <f t="shared" si="8"/>
        <v>0</v>
      </c>
      <c r="P114" s="54">
        <f t="shared" si="9"/>
        <v>0</v>
      </c>
      <c r="Q114" s="55"/>
      <c r="R114" s="56" t="s">
        <v>35</v>
      </c>
    </row>
    <row r="115" spans="1:18" s="56" customFormat="1" ht="17.25" customHeight="1" outlineLevel="1">
      <c r="A115" s="41">
        <f t="shared" si="10"/>
        <v>0</v>
      </c>
      <c r="B115" s="42">
        <f t="shared" si="13"/>
        <v>104</v>
      </c>
      <c r="C115" s="43">
        <v>41133</v>
      </c>
      <c r="D115" s="44" t="str">
        <f t="shared" si="14"/>
        <v>Ağustos 2012</v>
      </c>
      <c r="E115" s="45" t="s">
        <v>35</v>
      </c>
      <c r="F115" s="46">
        <v>10</v>
      </c>
      <c r="G115" s="47">
        <v>6</v>
      </c>
      <c r="H115" s="48">
        <f t="shared" si="15"/>
        <v>60</v>
      </c>
      <c r="I115" s="49">
        <v>3.21</v>
      </c>
      <c r="J115" s="50">
        <v>3.07</v>
      </c>
      <c r="K115" s="51">
        <f t="shared" si="11"/>
        <v>0.14000000000000012</v>
      </c>
      <c r="L115" s="53">
        <f t="shared" si="12"/>
        <v>2.9299999999999997</v>
      </c>
      <c r="M115" s="51">
        <f>IF(I115="",0,IF(K115&lt;0,Sayfa3!$P$5,Sayfa3!$S$5))</f>
        <v>0.15000000000000036</v>
      </c>
      <c r="N115" s="52" t="str">
        <f>IF(E115="","",IF(K115&lt;Sayfa3!$P$5,"P",IF(K115&gt;Sayfa3!$S$5,"P","")))</f>
        <v/>
      </c>
      <c r="O115" s="53">
        <f t="shared" si="8"/>
        <v>0</v>
      </c>
      <c r="P115" s="54">
        <f t="shared" si="9"/>
        <v>0</v>
      </c>
      <c r="Q115" s="55"/>
      <c r="R115" s="56" t="s">
        <v>35</v>
      </c>
    </row>
    <row r="116" spans="1:18" s="56" customFormat="1" ht="17.25" customHeight="1" outlineLevel="1">
      <c r="A116" s="41">
        <f t="shared" si="10"/>
        <v>0</v>
      </c>
      <c r="B116" s="42">
        <f t="shared" si="13"/>
        <v>105</v>
      </c>
      <c r="C116" s="43">
        <v>41133</v>
      </c>
      <c r="D116" s="44" t="str">
        <f t="shared" si="14"/>
        <v>Ağustos 2012</v>
      </c>
      <c r="E116" s="45" t="s">
        <v>35</v>
      </c>
      <c r="F116" s="46">
        <v>10</v>
      </c>
      <c r="G116" s="47">
        <v>6</v>
      </c>
      <c r="H116" s="48">
        <f t="shared" si="15"/>
        <v>60</v>
      </c>
      <c r="I116" s="49">
        <v>3.21</v>
      </c>
      <c r="J116" s="50">
        <v>3.07</v>
      </c>
      <c r="K116" s="51">
        <f t="shared" si="11"/>
        <v>0.14000000000000012</v>
      </c>
      <c r="L116" s="53">
        <f t="shared" si="12"/>
        <v>2.9299999999999997</v>
      </c>
      <c r="M116" s="51">
        <f>IF(I116="",0,IF(K116&lt;0,Sayfa3!$P$5,Sayfa3!$S$5))</f>
        <v>0.15000000000000036</v>
      </c>
      <c r="N116" s="52" t="str">
        <f>IF(E116="","",IF(K116&lt;Sayfa3!$P$5,"P",IF(K116&gt;Sayfa3!$S$5,"P","")))</f>
        <v/>
      </c>
      <c r="O116" s="53">
        <f t="shared" si="8"/>
        <v>0</v>
      </c>
      <c r="P116" s="54">
        <f t="shared" si="9"/>
        <v>0</v>
      </c>
      <c r="Q116" s="55"/>
      <c r="R116" s="56" t="s">
        <v>35</v>
      </c>
    </row>
    <row r="117" spans="1:18" s="56" customFormat="1" ht="17.25" customHeight="1" outlineLevel="1">
      <c r="A117" s="41">
        <f t="shared" si="10"/>
        <v>0</v>
      </c>
      <c r="B117" s="42">
        <f t="shared" si="13"/>
        <v>106</v>
      </c>
      <c r="C117" s="43">
        <v>41133</v>
      </c>
      <c r="D117" s="44" t="str">
        <f t="shared" si="14"/>
        <v>Ağustos 2012</v>
      </c>
      <c r="E117" s="45" t="s">
        <v>35</v>
      </c>
      <c r="F117" s="46">
        <v>10</v>
      </c>
      <c r="G117" s="47">
        <v>6</v>
      </c>
      <c r="H117" s="48">
        <f t="shared" si="15"/>
        <v>60</v>
      </c>
      <c r="I117" s="49">
        <v>3.21</v>
      </c>
      <c r="J117" s="50">
        <v>3.07</v>
      </c>
      <c r="K117" s="51">
        <f t="shared" si="11"/>
        <v>0.14000000000000012</v>
      </c>
      <c r="L117" s="53">
        <f t="shared" si="12"/>
        <v>2.9299999999999997</v>
      </c>
      <c r="M117" s="51">
        <f>IF(I117="",0,IF(K117&lt;0,Sayfa3!$P$5,Sayfa3!$S$5))</f>
        <v>0.15000000000000036</v>
      </c>
      <c r="N117" s="52" t="str">
        <f>IF(E117="","",IF(K117&lt;Sayfa3!$P$5,"P",IF(K117&gt;Sayfa3!$S$5,"P","")))</f>
        <v/>
      </c>
      <c r="O117" s="53">
        <f t="shared" si="8"/>
        <v>0</v>
      </c>
      <c r="P117" s="54">
        <f t="shared" si="9"/>
        <v>0</v>
      </c>
      <c r="Q117" s="55"/>
      <c r="R117" s="56" t="s">
        <v>35</v>
      </c>
    </row>
    <row r="118" spans="1:18" s="56" customFormat="1" ht="17.25" customHeight="1" outlineLevel="1">
      <c r="A118" s="41">
        <f t="shared" si="10"/>
        <v>0</v>
      </c>
      <c r="B118" s="42">
        <f t="shared" si="13"/>
        <v>107</v>
      </c>
      <c r="C118" s="43">
        <v>41134</v>
      </c>
      <c r="D118" s="44" t="str">
        <f t="shared" si="14"/>
        <v>Ağustos 2012</v>
      </c>
      <c r="E118" s="45" t="s">
        <v>32</v>
      </c>
      <c r="F118" s="46">
        <v>3</v>
      </c>
      <c r="G118" s="47">
        <v>6</v>
      </c>
      <c r="H118" s="48">
        <f t="shared" si="15"/>
        <v>18</v>
      </c>
      <c r="I118" s="49">
        <v>3.21</v>
      </c>
      <c r="J118" s="50">
        <v>3.07</v>
      </c>
      <c r="K118" s="51">
        <f t="shared" si="11"/>
        <v>0.14000000000000012</v>
      </c>
      <c r="L118" s="53">
        <f t="shared" si="12"/>
        <v>2.9299999999999997</v>
      </c>
      <c r="M118" s="51">
        <f>IF(I118="",0,IF(K118&lt;0,Sayfa3!$P$5,Sayfa3!$S$5))</f>
        <v>0.15000000000000036</v>
      </c>
      <c r="N118" s="52" t="str">
        <f>IF(E118="","",IF(K118&lt;Sayfa3!$P$5,"P",IF(K118&gt;Sayfa3!$S$5,"P","")))</f>
        <v/>
      </c>
      <c r="O118" s="53">
        <f t="shared" si="8"/>
        <v>0</v>
      </c>
      <c r="P118" s="54">
        <f t="shared" si="9"/>
        <v>0</v>
      </c>
      <c r="Q118" s="55"/>
      <c r="R118" s="56" t="s">
        <v>32</v>
      </c>
    </row>
    <row r="119" spans="1:18" s="56" customFormat="1" ht="17.25" customHeight="1" outlineLevel="1" collapsed="1">
      <c r="A119" s="41">
        <f t="shared" si="10"/>
        <v>0</v>
      </c>
      <c r="B119" s="42">
        <f t="shared" si="13"/>
        <v>108</v>
      </c>
      <c r="C119" s="43">
        <v>41134</v>
      </c>
      <c r="D119" s="44" t="str">
        <f t="shared" si="14"/>
        <v>Ağustos 2012</v>
      </c>
      <c r="E119" s="45" t="s">
        <v>32</v>
      </c>
      <c r="F119" s="46">
        <v>7</v>
      </c>
      <c r="G119" s="47">
        <v>6</v>
      </c>
      <c r="H119" s="48">
        <f t="shared" si="15"/>
        <v>42</v>
      </c>
      <c r="I119" s="49">
        <v>3.21</v>
      </c>
      <c r="J119" s="50">
        <v>3.07</v>
      </c>
      <c r="K119" s="51">
        <f t="shared" si="11"/>
        <v>0.14000000000000012</v>
      </c>
      <c r="L119" s="53">
        <f t="shared" si="12"/>
        <v>2.9299999999999997</v>
      </c>
      <c r="M119" s="51">
        <f>IF(I119="",0,IF(K119&lt;0,Sayfa3!$P$5,Sayfa3!$S$5))</f>
        <v>0.15000000000000036</v>
      </c>
      <c r="N119" s="52" t="str">
        <f>IF(E119="","",IF(K119&lt;Sayfa3!$P$5,"P",IF(K119&gt;Sayfa3!$S$5,"P","")))</f>
        <v/>
      </c>
      <c r="O119" s="53">
        <f t="shared" si="8"/>
        <v>0</v>
      </c>
      <c r="P119" s="54">
        <f t="shared" si="9"/>
        <v>0</v>
      </c>
      <c r="Q119" s="55"/>
      <c r="R119" s="56" t="s">
        <v>32</v>
      </c>
    </row>
    <row r="120" spans="1:18" s="56" customFormat="1" ht="17.25" customHeight="1" outlineLevel="1">
      <c r="A120" s="41">
        <f t="shared" si="10"/>
        <v>0</v>
      </c>
      <c r="B120" s="42">
        <f t="shared" si="13"/>
        <v>109</v>
      </c>
      <c r="C120" s="43">
        <v>41134</v>
      </c>
      <c r="D120" s="44" t="str">
        <f t="shared" si="14"/>
        <v>Ağustos 2012</v>
      </c>
      <c r="E120" s="45" t="s">
        <v>32</v>
      </c>
      <c r="F120" s="46">
        <v>7</v>
      </c>
      <c r="G120" s="47">
        <v>6</v>
      </c>
      <c r="H120" s="48">
        <f t="shared" si="15"/>
        <v>42</v>
      </c>
      <c r="I120" s="49">
        <v>3.21</v>
      </c>
      <c r="J120" s="50">
        <v>3.07</v>
      </c>
      <c r="K120" s="51">
        <f t="shared" si="11"/>
        <v>0.14000000000000012</v>
      </c>
      <c r="L120" s="53">
        <f t="shared" si="12"/>
        <v>2.9299999999999997</v>
      </c>
      <c r="M120" s="51">
        <f>IF(I120="",0,IF(K120&lt;0,Sayfa3!$P$5,Sayfa3!$S$5))</f>
        <v>0.15000000000000036</v>
      </c>
      <c r="N120" s="52" t="str">
        <f>IF(E120="","",IF(K120&lt;Sayfa3!$P$5,"P",IF(K120&gt;Sayfa3!$S$5,"P","")))</f>
        <v/>
      </c>
      <c r="O120" s="53">
        <f t="shared" si="8"/>
        <v>0</v>
      </c>
      <c r="P120" s="54">
        <f t="shared" si="9"/>
        <v>0</v>
      </c>
      <c r="Q120" s="55"/>
      <c r="R120" s="56" t="s">
        <v>32</v>
      </c>
    </row>
    <row r="121" spans="1:18" s="56" customFormat="1" ht="17.25" customHeight="1" outlineLevel="1">
      <c r="A121" s="41">
        <f t="shared" si="10"/>
        <v>0</v>
      </c>
      <c r="B121" s="42">
        <f t="shared" si="13"/>
        <v>110</v>
      </c>
      <c r="C121" s="43">
        <v>41134</v>
      </c>
      <c r="D121" s="44" t="str">
        <f t="shared" si="14"/>
        <v>Ağustos 2012</v>
      </c>
      <c r="E121" s="45" t="s">
        <v>32</v>
      </c>
      <c r="F121" s="46">
        <v>3</v>
      </c>
      <c r="G121" s="47">
        <v>6</v>
      </c>
      <c r="H121" s="48">
        <f t="shared" si="15"/>
        <v>18</v>
      </c>
      <c r="I121" s="49">
        <v>3.21</v>
      </c>
      <c r="J121" s="50">
        <v>3.07</v>
      </c>
      <c r="K121" s="51">
        <f t="shared" si="11"/>
        <v>0.14000000000000012</v>
      </c>
      <c r="L121" s="53">
        <f t="shared" si="12"/>
        <v>2.9299999999999997</v>
      </c>
      <c r="M121" s="51">
        <f>IF(I121="",0,IF(K121&lt;0,Sayfa3!$P$5,Sayfa3!$S$5))</f>
        <v>0.15000000000000036</v>
      </c>
      <c r="N121" s="52" t="str">
        <f>IF(E121="","",IF(K121&lt;Sayfa3!$P$5,"P",IF(K121&gt;Sayfa3!$S$5,"P","")))</f>
        <v/>
      </c>
      <c r="O121" s="53">
        <f t="shared" si="8"/>
        <v>0</v>
      </c>
      <c r="P121" s="54">
        <f t="shared" si="9"/>
        <v>0</v>
      </c>
      <c r="Q121" s="55"/>
      <c r="R121" s="56" t="s">
        <v>32</v>
      </c>
    </row>
    <row r="122" spans="1:18" s="56" customFormat="1" ht="17.25" customHeight="1" outlineLevel="1">
      <c r="A122" s="41">
        <f t="shared" si="10"/>
        <v>8.9</v>
      </c>
      <c r="B122" s="42">
        <f t="shared" si="13"/>
        <v>111</v>
      </c>
      <c r="C122" s="43">
        <v>41144</v>
      </c>
      <c r="D122" s="44" t="str">
        <f t="shared" si="14"/>
        <v>Ağustos 2012</v>
      </c>
      <c r="E122" s="45" t="s">
        <v>41</v>
      </c>
      <c r="F122" s="46">
        <v>10</v>
      </c>
      <c r="G122" s="47">
        <v>6</v>
      </c>
      <c r="H122" s="48">
        <f t="shared" si="15"/>
        <v>60</v>
      </c>
      <c r="I122" s="49">
        <v>3.2627000000000002</v>
      </c>
      <c r="J122" s="50">
        <v>3.07</v>
      </c>
      <c r="K122" s="51">
        <f t="shared" si="11"/>
        <v>0.19270000000000032</v>
      </c>
      <c r="L122" s="53">
        <f t="shared" si="12"/>
        <v>2.8772999999999995</v>
      </c>
      <c r="M122" s="51">
        <f>IF(I122="",0,IF(K122&lt;0,Sayfa3!$P$5,Sayfa3!$S$5))</f>
        <v>0.15000000000000036</v>
      </c>
      <c r="N122" s="52" t="str">
        <f>IF(E122="","",IF(K122&lt;Sayfa3!$P$5,"P",IF(K122&gt;Sayfa3!$S$5,"P","")))</f>
        <v>P</v>
      </c>
      <c r="O122" s="53">
        <f t="shared" si="8"/>
        <v>2.7272999999999992</v>
      </c>
      <c r="P122" s="54">
        <f t="shared" si="9"/>
        <v>8.9</v>
      </c>
      <c r="Q122" s="55"/>
      <c r="R122" s="56" t="s">
        <v>41</v>
      </c>
    </row>
    <row r="123" spans="1:18" s="56" customFormat="1" ht="17.25" customHeight="1" outlineLevel="1">
      <c r="A123" s="41">
        <f t="shared" si="10"/>
        <v>8.9</v>
      </c>
      <c r="B123" s="42">
        <f t="shared" si="13"/>
        <v>112</v>
      </c>
      <c r="C123" s="43">
        <v>41144</v>
      </c>
      <c r="D123" s="44" t="str">
        <f t="shared" si="14"/>
        <v>Ağustos 2012</v>
      </c>
      <c r="E123" s="45" t="s">
        <v>41</v>
      </c>
      <c r="F123" s="46">
        <v>10</v>
      </c>
      <c r="G123" s="47">
        <v>6</v>
      </c>
      <c r="H123" s="48">
        <f t="shared" si="15"/>
        <v>60</v>
      </c>
      <c r="I123" s="49">
        <v>3.2627000000000002</v>
      </c>
      <c r="J123" s="50">
        <v>3.07</v>
      </c>
      <c r="K123" s="51">
        <f t="shared" si="11"/>
        <v>0.19270000000000032</v>
      </c>
      <c r="L123" s="53">
        <f t="shared" si="12"/>
        <v>2.8772999999999995</v>
      </c>
      <c r="M123" s="51">
        <f>IF(I123="",0,IF(K123&lt;0,Sayfa3!$P$5,Sayfa3!$S$5))</f>
        <v>0.15000000000000036</v>
      </c>
      <c r="N123" s="52" t="str">
        <f>IF(E123="","",IF(K123&lt;Sayfa3!$P$5,"P",IF(K123&gt;Sayfa3!$S$5,"P","")))</f>
        <v>P</v>
      </c>
      <c r="O123" s="53">
        <f t="shared" si="8"/>
        <v>2.7272999999999992</v>
      </c>
      <c r="P123" s="54">
        <f t="shared" si="9"/>
        <v>8.9</v>
      </c>
      <c r="Q123" s="55"/>
      <c r="R123" s="56" t="s">
        <v>41</v>
      </c>
    </row>
    <row r="124" spans="1:18" s="56" customFormat="1" ht="17.25" customHeight="1" outlineLevel="1">
      <c r="A124" s="41">
        <f t="shared" si="10"/>
        <v>8.9</v>
      </c>
      <c r="B124" s="42">
        <f t="shared" si="13"/>
        <v>113</v>
      </c>
      <c r="C124" s="43">
        <v>41144</v>
      </c>
      <c r="D124" s="44" t="str">
        <f t="shared" si="14"/>
        <v>Ağustos 2012</v>
      </c>
      <c r="E124" s="45" t="s">
        <v>35</v>
      </c>
      <c r="F124" s="46">
        <v>2</v>
      </c>
      <c r="G124" s="47">
        <v>6</v>
      </c>
      <c r="H124" s="48">
        <f t="shared" si="15"/>
        <v>12</v>
      </c>
      <c r="I124" s="49">
        <v>3.2627000000000002</v>
      </c>
      <c r="J124" s="50">
        <v>3.07</v>
      </c>
      <c r="K124" s="51">
        <f t="shared" si="11"/>
        <v>0.19270000000000032</v>
      </c>
      <c r="L124" s="53">
        <f t="shared" si="12"/>
        <v>2.8772999999999995</v>
      </c>
      <c r="M124" s="51">
        <f>IF(I124="",0,IF(K124&lt;0,Sayfa3!$P$5,Sayfa3!$S$5))</f>
        <v>0.15000000000000036</v>
      </c>
      <c r="N124" s="52" t="str">
        <f>IF(E124="","",IF(K124&lt;Sayfa3!$P$5,"P",IF(K124&gt;Sayfa3!$S$5,"P","")))</f>
        <v>P</v>
      </c>
      <c r="O124" s="53">
        <f t="shared" si="8"/>
        <v>2.7272999999999992</v>
      </c>
      <c r="P124" s="54">
        <f t="shared" si="9"/>
        <v>8.9</v>
      </c>
      <c r="Q124" s="55"/>
      <c r="R124" s="56" t="s">
        <v>35</v>
      </c>
    </row>
    <row r="125" spans="1:18" s="56" customFormat="1" ht="17.25" customHeight="1" outlineLevel="1">
      <c r="A125" s="41">
        <f t="shared" si="10"/>
        <v>8.9</v>
      </c>
      <c r="B125" s="42">
        <f t="shared" si="13"/>
        <v>114</v>
      </c>
      <c r="C125" s="43">
        <v>41144</v>
      </c>
      <c r="D125" s="44" t="str">
        <f t="shared" si="14"/>
        <v>Ağustos 2012</v>
      </c>
      <c r="E125" s="45" t="s">
        <v>35</v>
      </c>
      <c r="F125" s="46">
        <v>5</v>
      </c>
      <c r="G125" s="47">
        <v>6</v>
      </c>
      <c r="H125" s="48">
        <f t="shared" si="15"/>
        <v>30</v>
      </c>
      <c r="I125" s="49">
        <v>3.2627000000000002</v>
      </c>
      <c r="J125" s="50">
        <v>3.07</v>
      </c>
      <c r="K125" s="51">
        <f t="shared" si="11"/>
        <v>0.19270000000000032</v>
      </c>
      <c r="L125" s="53">
        <f t="shared" si="12"/>
        <v>2.8772999999999995</v>
      </c>
      <c r="M125" s="51">
        <f>IF(I125="",0,IF(K125&lt;0,Sayfa3!$P$5,Sayfa3!$S$5))</f>
        <v>0.15000000000000036</v>
      </c>
      <c r="N125" s="52" t="str">
        <f>IF(E125="","",IF(K125&lt;Sayfa3!$P$5,"P",IF(K125&gt;Sayfa3!$S$5,"P","")))</f>
        <v>P</v>
      </c>
      <c r="O125" s="53">
        <f t="shared" si="8"/>
        <v>2.7272999999999992</v>
      </c>
      <c r="P125" s="54">
        <f t="shared" si="9"/>
        <v>8.9</v>
      </c>
      <c r="Q125" s="55"/>
      <c r="R125" s="56" t="s">
        <v>35</v>
      </c>
    </row>
    <row r="126" spans="1:18" s="56" customFormat="1" ht="17.25" customHeight="1" outlineLevel="1">
      <c r="A126" s="41">
        <f t="shared" si="10"/>
        <v>8.9</v>
      </c>
      <c r="B126" s="42">
        <f t="shared" si="13"/>
        <v>115</v>
      </c>
      <c r="C126" s="43">
        <v>41144</v>
      </c>
      <c r="D126" s="44" t="str">
        <f t="shared" si="14"/>
        <v>Ağustos 2012</v>
      </c>
      <c r="E126" s="45" t="s">
        <v>35</v>
      </c>
      <c r="F126" s="46">
        <v>7</v>
      </c>
      <c r="G126" s="47">
        <v>6</v>
      </c>
      <c r="H126" s="48">
        <f t="shared" si="15"/>
        <v>42</v>
      </c>
      <c r="I126" s="49">
        <v>3.2627000000000002</v>
      </c>
      <c r="J126" s="50">
        <v>3.07</v>
      </c>
      <c r="K126" s="51">
        <f t="shared" si="11"/>
        <v>0.19270000000000032</v>
      </c>
      <c r="L126" s="53">
        <f t="shared" si="12"/>
        <v>2.8772999999999995</v>
      </c>
      <c r="M126" s="51">
        <f>IF(I126="",0,IF(K126&lt;0,Sayfa3!$P$5,Sayfa3!$S$5))</f>
        <v>0.15000000000000036</v>
      </c>
      <c r="N126" s="52" t="str">
        <f>IF(E126="","",IF(K126&lt;Sayfa3!$P$5,"P",IF(K126&gt;Sayfa3!$S$5,"P","")))</f>
        <v>P</v>
      </c>
      <c r="O126" s="53">
        <f t="shared" si="8"/>
        <v>2.7272999999999992</v>
      </c>
      <c r="P126" s="54">
        <f t="shared" si="9"/>
        <v>8.9</v>
      </c>
      <c r="Q126" s="55"/>
      <c r="R126" s="56" t="s">
        <v>35</v>
      </c>
    </row>
    <row r="127" spans="1:18" s="56" customFormat="1" ht="17.25" customHeight="1" outlineLevel="1">
      <c r="A127" s="41">
        <f t="shared" si="10"/>
        <v>8.9</v>
      </c>
      <c r="B127" s="42">
        <f t="shared" si="13"/>
        <v>116</v>
      </c>
      <c r="C127" s="43">
        <v>41144</v>
      </c>
      <c r="D127" s="44" t="str">
        <f t="shared" si="14"/>
        <v>Ağustos 2012</v>
      </c>
      <c r="E127" s="45" t="s">
        <v>35</v>
      </c>
      <c r="F127" s="46">
        <v>3</v>
      </c>
      <c r="G127" s="47">
        <v>6</v>
      </c>
      <c r="H127" s="48">
        <f t="shared" si="15"/>
        <v>18</v>
      </c>
      <c r="I127" s="49">
        <v>3.2627000000000002</v>
      </c>
      <c r="J127" s="50">
        <v>3.07</v>
      </c>
      <c r="K127" s="51">
        <f t="shared" si="11"/>
        <v>0.19270000000000032</v>
      </c>
      <c r="L127" s="53">
        <f t="shared" si="12"/>
        <v>2.8772999999999995</v>
      </c>
      <c r="M127" s="51">
        <f>IF(I127="",0,IF(K127&lt;0,Sayfa3!$P$5,Sayfa3!$S$5))</f>
        <v>0.15000000000000036</v>
      </c>
      <c r="N127" s="52" t="str">
        <f>IF(E127="","",IF(K127&lt;Sayfa3!$P$5,"P",IF(K127&gt;Sayfa3!$S$5,"P","")))</f>
        <v>P</v>
      </c>
      <c r="O127" s="53">
        <f t="shared" si="8"/>
        <v>2.7272999999999992</v>
      </c>
      <c r="P127" s="54">
        <f t="shared" si="9"/>
        <v>8.9</v>
      </c>
      <c r="Q127" s="55"/>
      <c r="R127" s="56" t="s">
        <v>35</v>
      </c>
    </row>
    <row r="128" spans="1:18" s="56" customFormat="1" ht="17.25" customHeight="1" outlineLevel="1">
      <c r="A128" s="41">
        <f t="shared" si="10"/>
        <v>8.9</v>
      </c>
      <c r="B128" s="42">
        <f t="shared" si="13"/>
        <v>117</v>
      </c>
      <c r="C128" s="43">
        <v>41144</v>
      </c>
      <c r="D128" s="44" t="str">
        <f t="shared" si="14"/>
        <v>Ağustos 2012</v>
      </c>
      <c r="E128" s="45" t="s">
        <v>35</v>
      </c>
      <c r="F128" s="46">
        <v>7</v>
      </c>
      <c r="G128" s="47">
        <v>6</v>
      </c>
      <c r="H128" s="48">
        <f t="shared" si="15"/>
        <v>42</v>
      </c>
      <c r="I128" s="49">
        <v>3.2627000000000002</v>
      </c>
      <c r="J128" s="50">
        <v>3.07</v>
      </c>
      <c r="K128" s="51">
        <f t="shared" si="11"/>
        <v>0.19270000000000032</v>
      </c>
      <c r="L128" s="53">
        <f t="shared" si="12"/>
        <v>2.8772999999999995</v>
      </c>
      <c r="M128" s="51">
        <f>IF(I128="",0,IF(K128&lt;0,Sayfa3!$P$5,Sayfa3!$S$5))</f>
        <v>0.15000000000000036</v>
      </c>
      <c r="N128" s="52" t="str">
        <f>IF(E128="","",IF(K128&lt;Sayfa3!$P$5,"P",IF(K128&gt;Sayfa3!$S$5,"P","")))</f>
        <v>P</v>
      </c>
      <c r="O128" s="53">
        <f t="shared" si="8"/>
        <v>2.7272999999999992</v>
      </c>
      <c r="P128" s="54">
        <f t="shared" si="9"/>
        <v>8.9</v>
      </c>
      <c r="Q128" s="55"/>
      <c r="R128" s="56" t="s">
        <v>35</v>
      </c>
    </row>
    <row r="129" spans="1:18" s="56" customFormat="1" ht="17.25" customHeight="1" outlineLevel="1">
      <c r="A129" s="41">
        <f t="shared" si="10"/>
        <v>8.9</v>
      </c>
      <c r="B129" s="42">
        <f t="shared" si="13"/>
        <v>118</v>
      </c>
      <c r="C129" s="43">
        <v>41144</v>
      </c>
      <c r="D129" s="44" t="str">
        <f t="shared" si="14"/>
        <v>Ağustos 2012</v>
      </c>
      <c r="E129" s="45" t="s">
        <v>35</v>
      </c>
      <c r="F129" s="46">
        <v>10</v>
      </c>
      <c r="G129" s="47">
        <v>6</v>
      </c>
      <c r="H129" s="48">
        <f t="shared" si="15"/>
        <v>60</v>
      </c>
      <c r="I129" s="49">
        <v>3.2627000000000002</v>
      </c>
      <c r="J129" s="50">
        <v>3.07</v>
      </c>
      <c r="K129" s="51">
        <f t="shared" si="11"/>
        <v>0.19270000000000032</v>
      </c>
      <c r="L129" s="53">
        <f t="shared" si="12"/>
        <v>2.8772999999999995</v>
      </c>
      <c r="M129" s="51">
        <f>IF(I129="",0,IF(K129&lt;0,Sayfa3!$P$5,Sayfa3!$S$5))</f>
        <v>0.15000000000000036</v>
      </c>
      <c r="N129" s="52" t="str">
        <f>IF(E129="","",IF(K129&lt;Sayfa3!$P$5,"P",IF(K129&gt;Sayfa3!$S$5,"P","")))</f>
        <v>P</v>
      </c>
      <c r="O129" s="53">
        <f t="shared" si="8"/>
        <v>2.7272999999999992</v>
      </c>
      <c r="P129" s="54">
        <f t="shared" si="9"/>
        <v>8.9</v>
      </c>
      <c r="Q129" s="55"/>
      <c r="R129" s="56" t="s">
        <v>35</v>
      </c>
    </row>
    <row r="130" spans="1:18" s="56" customFormat="1" ht="17.25" customHeight="1" outlineLevel="1">
      <c r="A130" s="41">
        <f t="shared" si="10"/>
        <v>8.9</v>
      </c>
      <c r="B130" s="42">
        <f t="shared" si="13"/>
        <v>119</v>
      </c>
      <c r="C130" s="43">
        <v>41144</v>
      </c>
      <c r="D130" s="44" t="str">
        <f t="shared" si="14"/>
        <v>Ağustos 2012</v>
      </c>
      <c r="E130" s="45" t="s">
        <v>35</v>
      </c>
      <c r="F130" s="46">
        <v>10</v>
      </c>
      <c r="G130" s="47">
        <v>6</v>
      </c>
      <c r="H130" s="48">
        <f t="shared" si="15"/>
        <v>60</v>
      </c>
      <c r="I130" s="49">
        <v>3.2627000000000002</v>
      </c>
      <c r="J130" s="50">
        <v>3.07</v>
      </c>
      <c r="K130" s="51">
        <f t="shared" si="11"/>
        <v>0.19270000000000032</v>
      </c>
      <c r="L130" s="53">
        <f t="shared" si="12"/>
        <v>2.8772999999999995</v>
      </c>
      <c r="M130" s="51">
        <f>IF(I130="",0,IF(K130&lt;0,Sayfa3!$P$5,Sayfa3!$S$5))</f>
        <v>0.15000000000000036</v>
      </c>
      <c r="N130" s="52" t="str">
        <f>IF(E130="","",IF(K130&lt;Sayfa3!$P$5,"P",IF(K130&gt;Sayfa3!$S$5,"P","")))</f>
        <v>P</v>
      </c>
      <c r="O130" s="53">
        <f t="shared" si="8"/>
        <v>2.7272999999999992</v>
      </c>
      <c r="P130" s="54">
        <f t="shared" si="9"/>
        <v>8.9</v>
      </c>
      <c r="Q130" s="55"/>
      <c r="R130" s="56" t="s">
        <v>35</v>
      </c>
    </row>
    <row r="131" spans="1:18" s="56" customFormat="1" ht="17.25" customHeight="1" outlineLevel="1">
      <c r="A131" s="41">
        <f t="shared" si="10"/>
        <v>8.9</v>
      </c>
      <c r="B131" s="42">
        <f t="shared" si="13"/>
        <v>120</v>
      </c>
      <c r="C131" s="43">
        <v>41144</v>
      </c>
      <c r="D131" s="44" t="str">
        <f t="shared" si="14"/>
        <v>Ağustos 2012</v>
      </c>
      <c r="E131" s="45" t="s">
        <v>35</v>
      </c>
      <c r="F131" s="46">
        <v>10</v>
      </c>
      <c r="G131" s="47">
        <v>6</v>
      </c>
      <c r="H131" s="48">
        <f t="shared" si="15"/>
        <v>60</v>
      </c>
      <c r="I131" s="49">
        <v>3.2627000000000002</v>
      </c>
      <c r="J131" s="50">
        <v>3.07</v>
      </c>
      <c r="K131" s="51">
        <f t="shared" si="11"/>
        <v>0.19270000000000032</v>
      </c>
      <c r="L131" s="53">
        <f t="shared" si="12"/>
        <v>2.8772999999999995</v>
      </c>
      <c r="M131" s="51">
        <f>IF(I131="",0,IF(K131&lt;0,Sayfa3!$P$5,Sayfa3!$S$5))</f>
        <v>0.15000000000000036</v>
      </c>
      <c r="N131" s="52" t="str">
        <f>IF(E131="","",IF(K131&lt;Sayfa3!$P$5,"P",IF(K131&gt;Sayfa3!$S$5,"P","")))</f>
        <v>P</v>
      </c>
      <c r="O131" s="53">
        <f t="shared" si="8"/>
        <v>2.7272999999999992</v>
      </c>
      <c r="P131" s="54">
        <f t="shared" si="9"/>
        <v>8.9</v>
      </c>
      <c r="Q131" s="55"/>
      <c r="R131" s="56" t="s">
        <v>35</v>
      </c>
    </row>
    <row r="132" spans="1:18" s="56" customFormat="1" ht="17.25" customHeight="1" outlineLevel="1">
      <c r="A132" s="41">
        <f t="shared" si="10"/>
        <v>8.9</v>
      </c>
      <c r="B132" s="42">
        <f t="shared" si="13"/>
        <v>121</v>
      </c>
      <c r="C132" s="43">
        <v>41144</v>
      </c>
      <c r="D132" s="44" t="str">
        <f t="shared" si="14"/>
        <v>Ağustos 2012</v>
      </c>
      <c r="E132" s="45" t="s">
        <v>35</v>
      </c>
      <c r="F132" s="46">
        <v>10</v>
      </c>
      <c r="G132" s="47">
        <v>6</v>
      </c>
      <c r="H132" s="48">
        <f t="shared" si="15"/>
        <v>60</v>
      </c>
      <c r="I132" s="49">
        <v>3.2627000000000002</v>
      </c>
      <c r="J132" s="50">
        <v>3.07</v>
      </c>
      <c r="K132" s="51">
        <f t="shared" si="11"/>
        <v>0.19270000000000032</v>
      </c>
      <c r="L132" s="53">
        <f t="shared" si="12"/>
        <v>2.8772999999999995</v>
      </c>
      <c r="M132" s="51">
        <f>IF(I132="",0,IF(K132&lt;0,Sayfa3!$P$5,Sayfa3!$S$5))</f>
        <v>0.15000000000000036</v>
      </c>
      <c r="N132" s="52" t="str">
        <f>IF(E132="","",IF(K132&lt;Sayfa3!$P$5,"P",IF(K132&gt;Sayfa3!$S$5,"P","")))</f>
        <v>P</v>
      </c>
      <c r="O132" s="53">
        <f t="shared" si="8"/>
        <v>2.7272999999999992</v>
      </c>
      <c r="P132" s="54">
        <f t="shared" si="9"/>
        <v>8.9</v>
      </c>
      <c r="Q132" s="55"/>
      <c r="R132" s="56" t="s">
        <v>35</v>
      </c>
    </row>
    <row r="133" spans="1:18" s="56" customFormat="1" ht="17.25" customHeight="1" outlineLevel="1">
      <c r="A133" s="41">
        <f t="shared" si="10"/>
        <v>8.9</v>
      </c>
      <c r="B133" s="42">
        <f t="shared" si="13"/>
        <v>122</v>
      </c>
      <c r="C133" s="43">
        <v>41144</v>
      </c>
      <c r="D133" s="44" t="str">
        <f t="shared" si="14"/>
        <v>Ağustos 2012</v>
      </c>
      <c r="E133" s="45" t="s">
        <v>35</v>
      </c>
      <c r="F133" s="46">
        <v>10</v>
      </c>
      <c r="G133" s="47">
        <v>6</v>
      </c>
      <c r="H133" s="48">
        <f t="shared" si="15"/>
        <v>60</v>
      </c>
      <c r="I133" s="49">
        <v>3.2627000000000002</v>
      </c>
      <c r="J133" s="50">
        <v>3.07</v>
      </c>
      <c r="K133" s="51">
        <f t="shared" si="11"/>
        <v>0.19270000000000032</v>
      </c>
      <c r="L133" s="53">
        <f t="shared" si="12"/>
        <v>2.8772999999999995</v>
      </c>
      <c r="M133" s="51">
        <f>IF(I133="",0,IF(K133&lt;0,Sayfa3!$P$5,Sayfa3!$S$5))</f>
        <v>0.15000000000000036</v>
      </c>
      <c r="N133" s="52" t="str">
        <f>IF(E133="","",IF(K133&lt;Sayfa3!$P$5,"P",IF(K133&gt;Sayfa3!$S$5,"P","")))</f>
        <v>P</v>
      </c>
      <c r="O133" s="53">
        <f t="shared" si="8"/>
        <v>2.7272999999999992</v>
      </c>
      <c r="P133" s="54">
        <f t="shared" si="9"/>
        <v>8.9</v>
      </c>
      <c r="Q133" s="55"/>
      <c r="R133" s="56" t="s">
        <v>35</v>
      </c>
    </row>
    <row r="134" spans="1:18" s="56" customFormat="1" ht="17.25" customHeight="1" outlineLevel="1">
      <c r="A134" s="41">
        <f t="shared" si="10"/>
        <v>8.9</v>
      </c>
      <c r="B134" s="42">
        <f t="shared" si="13"/>
        <v>123</v>
      </c>
      <c r="C134" s="43">
        <v>41144</v>
      </c>
      <c r="D134" s="44" t="str">
        <f t="shared" si="14"/>
        <v>Ağustos 2012</v>
      </c>
      <c r="E134" s="45" t="s">
        <v>35</v>
      </c>
      <c r="F134" s="46">
        <v>10</v>
      </c>
      <c r="G134" s="47">
        <v>6</v>
      </c>
      <c r="H134" s="48">
        <f t="shared" si="15"/>
        <v>60</v>
      </c>
      <c r="I134" s="49">
        <v>3.2627000000000002</v>
      </c>
      <c r="J134" s="50">
        <v>3.07</v>
      </c>
      <c r="K134" s="51">
        <f t="shared" si="11"/>
        <v>0.19270000000000032</v>
      </c>
      <c r="L134" s="53">
        <f t="shared" si="12"/>
        <v>2.8772999999999995</v>
      </c>
      <c r="M134" s="51">
        <f>IF(I134="",0,IF(K134&lt;0,Sayfa3!$P$5,Sayfa3!$S$5))</f>
        <v>0.15000000000000036</v>
      </c>
      <c r="N134" s="52" t="str">
        <f>IF(E134="","",IF(K134&lt;Sayfa3!$P$5,"P",IF(K134&gt;Sayfa3!$S$5,"P","")))</f>
        <v>P</v>
      </c>
      <c r="O134" s="53">
        <f t="shared" si="8"/>
        <v>2.7272999999999992</v>
      </c>
      <c r="P134" s="54">
        <f t="shared" si="9"/>
        <v>8.9</v>
      </c>
      <c r="Q134" s="55"/>
      <c r="R134" s="56" t="s">
        <v>35</v>
      </c>
    </row>
    <row r="135" spans="1:18" s="56" customFormat="1" ht="17.25" customHeight="1" outlineLevel="1">
      <c r="A135" s="41">
        <f t="shared" si="10"/>
        <v>8.9</v>
      </c>
      <c r="B135" s="42">
        <f t="shared" si="13"/>
        <v>124</v>
      </c>
      <c r="C135" s="43">
        <v>41144</v>
      </c>
      <c r="D135" s="44" t="str">
        <f t="shared" si="14"/>
        <v>Ağustos 2012</v>
      </c>
      <c r="E135" s="45" t="s">
        <v>35</v>
      </c>
      <c r="F135" s="46">
        <v>10</v>
      </c>
      <c r="G135" s="47">
        <v>6</v>
      </c>
      <c r="H135" s="48">
        <f t="shared" si="15"/>
        <v>60</v>
      </c>
      <c r="I135" s="49">
        <v>3.2627000000000002</v>
      </c>
      <c r="J135" s="50">
        <v>3.07</v>
      </c>
      <c r="K135" s="51">
        <f t="shared" si="11"/>
        <v>0.19270000000000032</v>
      </c>
      <c r="L135" s="53">
        <f t="shared" si="12"/>
        <v>2.8772999999999995</v>
      </c>
      <c r="M135" s="51">
        <f>IF(I135="",0,IF(K135&lt;0,Sayfa3!$P$5,Sayfa3!$S$5))</f>
        <v>0.15000000000000036</v>
      </c>
      <c r="N135" s="52" t="str">
        <f>IF(E135="","",IF(K135&lt;Sayfa3!$P$5,"P",IF(K135&gt;Sayfa3!$S$5,"P","")))</f>
        <v>P</v>
      </c>
      <c r="O135" s="53">
        <f t="shared" si="8"/>
        <v>2.7272999999999992</v>
      </c>
      <c r="P135" s="54">
        <f t="shared" si="9"/>
        <v>8.9</v>
      </c>
      <c r="Q135" s="55"/>
      <c r="R135" s="56" t="s">
        <v>35</v>
      </c>
    </row>
    <row r="136" spans="1:18" s="56" customFormat="1" ht="17.25" customHeight="1" outlineLevel="1">
      <c r="A136" s="41">
        <f t="shared" si="10"/>
        <v>8.9</v>
      </c>
      <c r="B136" s="42">
        <f t="shared" si="13"/>
        <v>125</v>
      </c>
      <c r="C136" s="43">
        <v>41144</v>
      </c>
      <c r="D136" s="44" t="str">
        <f t="shared" si="14"/>
        <v>Ağustos 2012</v>
      </c>
      <c r="E136" s="45" t="s">
        <v>35</v>
      </c>
      <c r="F136" s="46">
        <v>7</v>
      </c>
      <c r="G136" s="47">
        <v>6</v>
      </c>
      <c r="H136" s="48">
        <f t="shared" si="15"/>
        <v>42</v>
      </c>
      <c r="I136" s="49">
        <v>3.2627000000000002</v>
      </c>
      <c r="J136" s="50">
        <v>3.07</v>
      </c>
      <c r="K136" s="51">
        <f t="shared" si="11"/>
        <v>0.19270000000000032</v>
      </c>
      <c r="L136" s="53">
        <f t="shared" si="12"/>
        <v>2.8772999999999995</v>
      </c>
      <c r="M136" s="51">
        <f>IF(I136="",0,IF(K136&lt;0,Sayfa3!$P$5,Sayfa3!$S$5))</f>
        <v>0.15000000000000036</v>
      </c>
      <c r="N136" s="52" t="str">
        <f>IF(E136="","",IF(K136&lt;Sayfa3!$P$5,"P",IF(K136&gt;Sayfa3!$S$5,"P","")))</f>
        <v>P</v>
      </c>
      <c r="O136" s="53">
        <f t="shared" si="8"/>
        <v>2.7272999999999992</v>
      </c>
      <c r="P136" s="54">
        <f t="shared" si="9"/>
        <v>8.9</v>
      </c>
      <c r="Q136" s="55"/>
      <c r="R136" s="56" t="s">
        <v>35</v>
      </c>
    </row>
    <row r="137" spans="1:18" s="56" customFormat="1" ht="17.25" customHeight="1" outlineLevel="1">
      <c r="A137" s="41">
        <f t="shared" si="10"/>
        <v>8.9</v>
      </c>
      <c r="B137" s="42">
        <f t="shared" si="13"/>
        <v>126</v>
      </c>
      <c r="C137" s="43">
        <v>41144</v>
      </c>
      <c r="D137" s="44" t="str">
        <f t="shared" si="14"/>
        <v>Ağustos 2012</v>
      </c>
      <c r="E137" s="45" t="s">
        <v>35</v>
      </c>
      <c r="F137" s="46">
        <v>3</v>
      </c>
      <c r="G137" s="47">
        <v>6</v>
      </c>
      <c r="H137" s="48">
        <f t="shared" si="15"/>
        <v>18</v>
      </c>
      <c r="I137" s="49">
        <v>3.2627000000000002</v>
      </c>
      <c r="J137" s="50">
        <v>3.07</v>
      </c>
      <c r="K137" s="51">
        <f t="shared" si="11"/>
        <v>0.19270000000000032</v>
      </c>
      <c r="L137" s="53">
        <f t="shared" si="12"/>
        <v>2.8772999999999995</v>
      </c>
      <c r="M137" s="51">
        <f>IF(I137="",0,IF(K137&lt;0,Sayfa3!$P$5,Sayfa3!$S$5))</f>
        <v>0.15000000000000036</v>
      </c>
      <c r="N137" s="52" t="str">
        <f>IF(E137="","",IF(K137&lt;Sayfa3!$P$5,"P",IF(K137&gt;Sayfa3!$S$5,"P","")))</f>
        <v>P</v>
      </c>
      <c r="O137" s="53">
        <f t="shared" si="8"/>
        <v>2.7272999999999992</v>
      </c>
      <c r="P137" s="54">
        <f t="shared" si="9"/>
        <v>8.9</v>
      </c>
      <c r="Q137" s="55"/>
      <c r="R137" s="56" t="s">
        <v>35</v>
      </c>
    </row>
    <row r="138" spans="1:18" s="56" customFormat="1" ht="17.25" customHeight="1" outlineLevel="1">
      <c r="A138" s="41">
        <f t="shared" si="10"/>
        <v>8.9</v>
      </c>
      <c r="B138" s="42">
        <f t="shared" si="13"/>
        <v>127</v>
      </c>
      <c r="C138" s="43">
        <v>41144</v>
      </c>
      <c r="D138" s="44" t="str">
        <f t="shared" si="14"/>
        <v>Ağustos 2012</v>
      </c>
      <c r="E138" s="45" t="s">
        <v>35</v>
      </c>
      <c r="F138" s="46">
        <v>10</v>
      </c>
      <c r="G138" s="47">
        <v>6</v>
      </c>
      <c r="H138" s="48">
        <f t="shared" si="15"/>
        <v>60</v>
      </c>
      <c r="I138" s="49">
        <v>3.2627000000000002</v>
      </c>
      <c r="J138" s="50">
        <v>3.07</v>
      </c>
      <c r="K138" s="51">
        <f t="shared" si="11"/>
        <v>0.19270000000000032</v>
      </c>
      <c r="L138" s="53">
        <f t="shared" si="12"/>
        <v>2.8772999999999995</v>
      </c>
      <c r="M138" s="51">
        <f>IF(I138="",0,IF(K138&lt;0,Sayfa3!$P$5,Sayfa3!$S$5))</f>
        <v>0.15000000000000036</v>
      </c>
      <c r="N138" s="52" t="str">
        <f>IF(E138="","",IF(K138&lt;Sayfa3!$P$5,"P",IF(K138&gt;Sayfa3!$S$5,"P","")))</f>
        <v>P</v>
      </c>
      <c r="O138" s="53">
        <f t="shared" si="8"/>
        <v>2.7272999999999992</v>
      </c>
      <c r="P138" s="54">
        <f t="shared" si="9"/>
        <v>8.9</v>
      </c>
      <c r="Q138" s="55"/>
      <c r="R138" s="56" t="s">
        <v>35</v>
      </c>
    </row>
    <row r="139" spans="1:18" s="56" customFormat="1" ht="17.25" customHeight="1" outlineLevel="1">
      <c r="A139" s="41">
        <f t="shared" si="10"/>
        <v>8.9</v>
      </c>
      <c r="B139" s="42">
        <f t="shared" si="13"/>
        <v>128</v>
      </c>
      <c r="C139" s="43">
        <v>41144</v>
      </c>
      <c r="D139" s="44" t="str">
        <f t="shared" si="14"/>
        <v>Ağustos 2012</v>
      </c>
      <c r="E139" s="45" t="s">
        <v>35</v>
      </c>
      <c r="F139" s="46">
        <v>10</v>
      </c>
      <c r="G139" s="47">
        <v>6</v>
      </c>
      <c r="H139" s="48">
        <f t="shared" si="15"/>
        <v>60</v>
      </c>
      <c r="I139" s="49">
        <v>3.2627000000000002</v>
      </c>
      <c r="J139" s="50">
        <v>3.07</v>
      </c>
      <c r="K139" s="51">
        <f t="shared" si="11"/>
        <v>0.19270000000000032</v>
      </c>
      <c r="L139" s="53">
        <f t="shared" si="12"/>
        <v>2.8772999999999995</v>
      </c>
      <c r="M139" s="51">
        <f>IF(I139="",0,IF(K139&lt;0,Sayfa3!$P$5,Sayfa3!$S$5))</f>
        <v>0.15000000000000036</v>
      </c>
      <c r="N139" s="52" t="str">
        <f>IF(E139="","",IF(K139&lt;Sayfa3!$P$5,"P",IF(K139&gt;Sayfa3!$S$5,"P","")))</f>
        <v>P</v>
      </c>
      <c r="O139" s="53">
        <f t="shared" si="8"/>
        <v>2.7272999999999992</v>
      </c>
      <c r="P139" s="54">
        <f t="shared" si="9"/>
        <v>8.9</v>
      </c>
      <c r="Q139" s="55"/>
      <c r="R139" s="56" t="s">
        <v>35</v>
      </c>
    </row>
    <row r="140" spans="1:18" s="56" customFormat="1" ht="17.25" customHeight="1" outlineLevel="1">
      <c r="A140" s="41">
        <f t="shared" si="10"/>
        <v>8.9</v>
      </c>
      <c r="B140" s="42">
        <f t="shared" si="13"/>
        <v>129</v>
      </c>
      <c r="C140" s="43">
        <v>41144</v>
      </c>
      <c r="D140" s="44" t="str">
        <f t="shared" si="14"/>
        <v>Ağustos 2012</v>
      </c>
      <c r="E140" s="45" t="s">
        <v>35</v>
      </c>
      <c r="F140" s="46">
        <v>10</v>
      </c>
      <c r="G140" s="47">
        <v>6</v>
      </c>
      <c r="H140" s="48">
        <f t="shared" si="15"/>
        <v>60</v>
      </c>
      <c r="I140" s="49">
        <v>3.2627000000000002</v>
      </c>
      <c r="J140" s="50">
        <v>3.07</v>
      </c>
      <c r="K140" s="51">
        <f t="shared" si="11"/>
        <v>0.19270000000000032</v>
      </c>
      <c r="L140" s="53">
        <f t="shared" si="12"/>
        <v>2.8772999999999995</v>
      </c>
      <c r="M140" s="51">
        <f>IF(I140="",0,IF(K140&lt;0,Sayfa3!$P$5,Sayfa3!$S$5))</f>
        <v>0.15000000000000036</v>
      </c>
      <c r="N140" s="52" t="str">
        <f>IF(E140="","",IF(K140&lt;Sayfa3!$P$5,"P",IF(K140&gt;Sayfa3!$S$5,"P","")))</f>
        <v>P</v>
      </c>
      <c r="O140" s="53">
        <f t="shared" ref="O140:O203" si="16">IF(N140="",0,L140-M140)</f>
        <v>2.7272999999999992</v>
      </c>
      <c r="P140" s="54">
        <f t="shared" ref="P140:P203" si="17">ROUND(I140*O140,2)</f>
        <v>8.9</v>
      </c>
      <c r="Q140" s="55"/>
      <c r="R140" s="56" t="s">
        <v>35</v>
      </c>
    </row>
    <row r="141" spans="1:18" s="56" customFormat="1" ht="17.25" customHeight="1" outlineLevel="1">
      <c r="A141" s="41">
        <f t="shared" ref="A141:A204" si="18">IF(P141="","",P141)</f>
        <v>8.9</v>
      </c>
      <c r="B141" s="42">
        <f t="shared" si="13"/>
        <v>130</v>
      </c>
      <c r="C141" s="43">
        <v>41144</v>
      </c>
      <c r="D141" s="44" t="str">
        <f t="shared" si="14"/>
        <v>Ağustos 2012</v>
      </c>
      <c r="E141" s="45" t="s">
        <v>35</v>
      </c>
      <c r="F141" s="46">
        <v>10</v>
      </c>
      <c r="G141" s="47">
        <v>6</v>
      </c>
      <c r="H141" s="48">
        <f t="shared" si="15"/>
        <v>60</v>
      </c>
      <c r="I141" s="49">
        <v>3.2627000000000002</v>
      </c>
      <c r="J141" s="50">
        <v>3.07</v>
      </c>
      <c r="K141" s="51">
        <f t="shared" ref="K141:K204" si="19">I141-J141</f>
        <v>0.19270000000000032</v>
      </c>
      <c r="L141" s="53">
        <f t="shared" ref="L141:L204" si="20">J141-K141</f>
        <v>2.8772999999999995</v>
      </c>
      <c r="M141" s="51">
        <f>IF(I141="",0,IF(K141&lt;0,Sayfa3!$P$5,Sayfa3!$S$5))</f>
        <v>0.15000000000000036</v>
      </c>
      <c r="N141" s="52" t="str">
        <f>IF(E141="","",IF(K141&lt;Sayfa3!$P$5,"P",IF(K141&gt;Sayfa3!$S$5,"P","")))</f>
        <v>P</v>
      </c>
      <c r="O141" s="53">
        <f t="shared" si="16"/>
        <v>2.7272999999999992</v>
      </c>
      <c r="P141" s="54">
        <f t="shared" si="17"/>
        <v>8.9</v>
      </c>
      <c r="Q141" s="55"/>
      <c r="R141" s="56" t="s">
        <v>35</v>
      </c>
    </row>
    <row r="142" spans="1:18" s="56" customFormat="1" ht="17.25" customHeight="1" outlineLevel="1">
      <c r="A142" s="41">
        <f t="shared" si="18"/>
        <v>8.8699999999999992</v>
      </c>
      <c r="B142" s="42">
        <f t="shared" ref="B142:B205" si="21">IF(C142&lt;&gt;"",B141+1,"")</f>
        <v>131</v>
      </c>
      <c r="C142" s="43">
        <v>41150</v>
      </c>
      <c r="D142" s="44" t="str">
        <f t="shared" ref="D142:D205" si="22">IF(C142="","",CONCATENATE(TEXT(C142,"AAAA")," ",TEXT(C142,"YYYY")))</f>
        <v>Ağustos 2012</v>
      </c>
      <c r="E142" s="45" t="s">
        <v>35</v>
      </c>
      <c r="F142" s="46">
        <v>5</v>
      </c>
      <c r="G142" s="47">
        <v>6</v>
      </c>
      <c r="H142" s="48">
        <f t="shared" ref="H142:H205" si="23">ROUND(F142*G142,2)</f>
        <v>30</v>
      </c>
      <c r="I142" s="49">
        <v>3.3136000000000001</v>
      </c>
      <c r="J142" s="50">
        <v>3.07</v>
      </c>
      <c r="K142" s="51">
        <f t="shared" si="19"/>
        <v>0.24360000000000026</v>
      </c>
      <c r="L142" s="53">
        <f t="shared" si="20"/>
        <v>2.8263999999999996</v>
      </c>
      <c r="M142" s="51">
        <f>IF(I142="",0,IF(K142&lt;0,Sayfa3!$P$5,Sayfa3!$S$5))</f>
        <v>0.15000000000000036</v>
      </c>
      <c r="N142" s="52" t="str">
        <f>IF(E142="","",IF(K142&lt;Sayfa3!$P$5,"P",IF(K142&gt;Sayfa3!$S$5,"P","")))</f>
        <v>P</v>
      </c>
      <c r="O142" s="53">
        <f t="shared" si="16"/>
        <v>2.6763999999999992</v>
      </c>
      <c r="P142" s="54">
        <f t="shared" si="17"/>
        <v>8.8699999999999992</v>
      </c>
      <c r="Q142" s="55"/>
      <c r="R142" s="56" t="s">
        <v>35</v>
      </c>
    </row>
    <row r="143" spans="1:18" s="56" customFormat="1" ht="17.25" customHeight="1" outlineLevel="1">
      <c r="A143" s="41">
        <f t="shared" si="18"/>
        <v>8.8699999999999992</v>
      </c>
      <c r="B143" s="42">
        <f t="shared" si="21"/>
        <v>132</v>
      </c>
      <c r="C143" s="43">
        <v>41150</v>
      </c>
      <c r="D143" s="44" t="str">
        <f t="shared" si="22"/>
        <v>Ağustos 2012</v>
      </c>
      <c r="E143" s="45" t="s">
        <v>35</v>
      </c>
      <c r="F143" s="46">
        <v>10</v>
      </c>
      <c r="G143" s="47">
        <v>6</v>
      </c>
      <c r="H143" s="48">
        <f t="shared" si="23"/>
        <v>60</v>
      </c>
      <c r="I143" s="49">
        <v>3.3136000000000001</v>
      </c>
      <c r="J143" s="50">
        <v>3.07</v>
      </c>
      <c r="K143" s="51">
        <f t="shared" si="19"/>
        <v>0.24360000000000026</v>
      </c>
      <c r="L143" s="53">
        <f t="shared" si="20"/>
        <v>2.8263999999999996</v>
      </c>
      <c r="M143" s="51">
        <f>IF(I143="",0,IF(K143&lt;0,Sayfa3!$P$5,Sayfa3!$S$5))</f>
        <v>0.15000000000000036</v>
      </c>
      <c r="N143" s="52" t="str">
        <f>IF(E143="","",IF(K143&lt;Sayfa3!$P$5,"P",IF(K143&gt;Sayfa3!$S$5,"P","")))</f>
        <v>P</v>
      </c>
      <c r="O143" s="53">
        <f t="shared" si="16"/>
        <v>2.6763999999999992</v>
      </c>
      <c r="P143" s="54">
        <f t="shared" si="17"/>
        <v>8.8699999999999992</v>
      </c>
      <c r="Q143" s="55"/>
      <c r="R143" s="56" t="s">
        <v>35</v>
      </c>
    </row>
    <row r="144" spans="1:18" s="56" customFormat="1" ht="17.25" customHeight="1" outlineLevel="1">
      <c r="A144" s="41">
        <f t="shared" si="18"/>
        <v>8.8699999999999992</v>
      </c>
      <c r="B144" s="42">
        <f t="shared" si="21"/>
        <v>133</v>
      </c>
      <c r="C144" s="43">
        <v>41150</v>
      </c>
      <c r="D144" s="44" t="str">
        <f t="shared" si="22"/>
        <v>Ağustos 2012</v>
      </c>
      <c r="E144" s="45" t="s">
        <v>35</v>
      </c>
      <c r="F144" s="46">
        <v>10</v>
      </c>
      <c r="G144" s="47">
        <v>6</v>
      </c>
      <c r="H144" s="48">
        <f t="shared" si="23"/>
        <v>60</v>
      </c>
      <c r="I144" s="49">
        <v>3.3136000000000001</v>
      </c>
      <c r="J144" s="50">
        <v>3.07</v>
      </c>
      <c r="K144" s="51">
        <f t="shared" si="19"/>
        <v>0.24360000000000026</v>
      </c>
      <c r="L144" s="53">
        <f t="shared" si="20"/>
        <v>2.8263999999999996</v>
      </c>
      <c r="M144" s="51">
        <f>IF(I144="",0,IF(K144&lt;0,Sayfa3!$P$5,Sayfa3!$S$5))</f>
        <v>0.15000000000000036</v>
      </c>
      <c r="N144" s="52" t="str">
        <f>IF(E144="","",IF(K144&lt;Sayfa3!$P$5,"P",IF(K144&gt;Sayfa3!$S$5,"P","")))</f>
        <v>P</v>
      </c>
      <c r="O144" s="53">
        <f t="shared" si="16"/>
        <v>2.6763999999999992</v>
      </c>
      <c r="P144" s="54">
        <f t="shared" si="17"/>
        <v>8.8699999999999992</v>
      </c>
      <c r="Q144" s="55"/>
      <c r="R144" s="56" t="s">
        <v>35</v>
      </c>
    </row>
    <row r="145" spans="1:21" s="56" customFormat="1" ht="17.25" customHeight="1" outlineLevel="1">
      <c r="A145" s="41">
        <f t="shared" si="18"/>
        <v>8.8699999999999992</v>
      </c>
      <c r="B145" s="42">
        <f t="shared" si="21"/>
        <v>134</v>
      </c>
      <c r="C145" s="43">
        <v>41150</v>
      </c>
      <c r="D145" s="44" t="str">
        <f t="shared" si="22"/>
        <v>Ağustos 2012</v>
      </c>
      <c r="E145" s="45" t="s">
        <v>32</v>
      </c>
      <c r="F145" s="46">
        <v>2</v>
      </c>
      <c r="G145" s="47">
        <v>6</v>
      </c>
      <c r="H145" s="48">
        <f t="shared" si="23"/>
        <v>12</v>
      </c>
      <c r="I145" s="49">
        <v>3.3136000000000001</v>
      </c>
      <c r="J145" s="50">
        <v>3.07</v>
      </c>
      <c r="K145" s="51">
        <f t="shared" si="19"/>
        <v>0.24360000000000026</v>
      </c>
      <c r="L145" s="53">
        <f t="shared" si="20"/>
        <v>2.8263999999999996</v>
      </c>
      <c r="M145" s="51">
        <f>IF(I145="",0,IF(K145&lt;0,Sayfa3!$P$5,Sayfa3!$S$5))</f>
        <v>0.15000000000000036</v>
      </c>
      <c r="N145" s="52" t="str">
        <f>IF(E145="","",IF(K145&lt;Sayfa3!$P$5,"P",IF(K145&gt;Sayfa3!$S$5,"P","")))</f>
        <v>P</v>
      </c>
      <c r="O145" s="53">
        <f t="shared" si="16"/>
        <v>2.6763999999999992</v>
      </c>
      <c r="P145" s="54">
        <f t="shared" si="17"/>
        <v>8.8699999999999992</v>
      </c>
      <c r="Q145" s="55"/>
      <c r="R145" s="56" t="s">
        <v>32</v>
      </c>
    </row>
    <row r="146" spans="1:21" s="56" customFormat="1" ht="17.25" customHeight="1" outlineLevel="1">
      <c r="A146" s="41">
        <f t="shared" si="18"/>
        <v>8.8699999999999992</v>
      </c>
      <c r="B146" s="42">
        <f t="shared" si="21"/>
        <v>135</v>
      </c>
      <c r="C146" s="43">
        <v>41150</v>
      </c>
      <c r="D146" s="44" t="str">
        <f t="shared" si="22"/>
        <v>Ağustos 2012</v>
      </c>
      <c r="E146" s="45" t="s">
        <v>32</v>
      </c>
      <c r="F146" s="46">
        <v>5</v>
      </c>
      <c r="G146" s="47">
        <v>6</v>
      </c>
      <c r="H146" s="48">
        <f t="shared" si="23"/>
        <v>30</v>
      </c>
      <c r="I146" s="49">
        <v>3.3136000000000001</v>
      </c>
      <c r="J146" s="50">
        <v>3.07</v>
      </c>
      <c r="K146" s="51">
        <f t="shared" si="19"/>
        <v>0.24360000000000026</v>
      </c>
      <c r="L146" s="53">
        <f t="shared" si="20"/>
        <v>2.8263999999999996</v>
      </c>
      <c r="M146" s="51">
        <f>IF(I146="",0,IF(K146&lt;0,Sayfa3!$P$5,Sayfa3!$S$5))</f>
        <v>0.15000000000000036</v>
      </c>
      <c r="N146" s="52" t="str">
        <f>IF(E146="","",IF(K146&lt;Sayfa3!$P$5,"P",IF(K146&gt;Sayfa3!$S$5,"P","")))</f>
        <v>P</v>
      </c>
      <c r="O146" s="53">
        <f t="shared" si="16"/>
        <v>2.6763999999999992</v>
      </c>
      <c r="P146" s="54">
        <f t="shared" si="17"/>
        <v>8.8699999999999992</v>
      </c>
      <c r="Q146" s="55"/>
      <c r="R146" s="56" t="s">
        <v>32</v>
      </c>
    </row>
    <row r="147" spans="1:21" s="56" customFormat="1" ht="17.25" customHeight="1" outlineLevel="1">
      <c r="A147" s="41">
        <f t="shared" si="18"/>
        <v>8.8699999999999992</v>
      </c>
      <c r="B147" s="42">
        <f t="shared" si="21"/>
        <v>136</v>
      </c>
      <c r="C147" s="43">
        <v>41151</v>
      </c>
      <c r="D147" s="44" t="str">
        <f t="shared" si="22"/>
        <v>Ağustos 2012</v>
      </c>
      <c r="E147" s="45" t="s">
        <v>32</v>
      </c>
      <c r="F147" s="46">
        <v>10</v>
      </c>
      <c r="G147" s="47">
        <v>6</v>
      </c>
      <c r="H147" s="48">
        <f t="shared" si="23"/>
        <v>60</v>
      </c>
      <c r="I147" s="49">
        <v>3.3136000000000001</v>
      </c>
      <c r="J147" s="50">
        <v>3.07</v>
      </c>
      <c r="K147" s="51">
        <f t="shared" si="19"/>
        <v>0.24360000000000026</v>
      </c>
      <c r="L147" s="53">
        <f t="shared" si="20"/>
        <v>2.8263999999999996</v>
      </c>
      <c r="M147" s="51">
        <f>IF(I147="",0,IF(K147&lt;0,Sayfa3!$P$5,Sayfa3!$S$5))</f>
        <v>0.15000000000000036</v>
      </c>
      <c r="N147" s="52" t="str">
        <f>IF(E147="","",IF(K147&lt;Sayfa3!$P$5,"P",IF(K147&gt;Sayfa3!$S$5,"P","")))</f>
        <v>P</v>
      </c>
      <c r="O147" s="53">
        <f t="shared" si="16"/>
        <v>2.6763999999999992</v>
      </c>
      <c r="P147" s="54">
        <f t="shared" si="17"/>
        <v>8.8699999999999992</v>
      </c>
      <c r="Q147" s="55"/>
      <c r="R147" s="56" t="s">
        <v>32</v>
      </c>
    </row>
    <row r="148" spans="1:21" s="56" customFormat="1" ht="17.25" customHeight="1" outlineLevel="1">
      <c r="A148" s="41">
        <f t="shared" si="18"/>
        <v>8.8699999999999992</v>
      </c>
      <c r="B148" s="42">
        <f t="shared" si="21"/>
        <v>137</v>
      </c>
      <c r="C148" s="43">
        <v>41155</v>
      </c>
      <c r="D148" s="44" t="str">
        <f t="shared" si="22"/>
        <v>Eylül 2012</v>
      </c>
      <c r="E148" s="45" t="s">
        <v>32</v>
      </c>
      <c r="F148" s="46">
        <v>3</v>
      </c>
      <c r="G148" s="47">
        <v>6</v>
      </c>
      <c r="H148" s="48">
        <f t="shared" si="23"/>
        <v>18</v>
      </c>
      <c r="I148" s="49">
        <v>3.3136000000000001</v>
      </c>
      <c r="J148" s="50">
        <v>3.07</v>
      </c>
      <c r="K148" s="51">
        <f t="shared" si="19"/>
        <v>0.24360000000000026</v>
      </c>
      <c r="L148" s="53">
        <f t="shared" si="20"/>
        <v>2.8263999999999996</v>
      </c>
      <c r="M148" s="51">
        <f>IF(I148="",0,IF(K148&lt;0,Sayfa3!$P$5,Sayfa3!$S$5))</f>
        <v>0.15000000000000036</v>
      </c>
      <c r="N148" s="52" t="str">
        <f>IF(E148="","",IF(K148&lt;Sayfa3!$P$5,"P",IF(K148&gt;Sayfa3!$S$5,"P","")))</f>
        <v>P</v>
      </c>
      <c r="O148" s="53">
        <f t="shared" si="16"/>
        <v>2.6763999999999992</v>
      </c>
      <c r="P148" s="54">
        <f t="shared" si="17"/>
        <v>8.8699999999999992</v>
      </c>
      <c r="Q148" s="55"/>
      <c r="R148" s="56" t="s">
        <v>32</v>
      </c>
    </row>
    <row r="149" spans="1:21" s="56" customFormat="1" ht="17.25" customHeight="1" outlineLevel="1">
      <c r="A149" s="41">
        <f t="shared" si="18"/>
        <v>8.8699999999999992</v>
      </c>
      <c r="B149" s="42">
        <f t="shared" si="21"/>
        <v>138</v>
      </c>
      <c r="C149" s="43">
        <v>41155</v>
      </c>
      <c r="D149" s="44" t="str">
        <f t="shared" si="22"/>
        <v>Eylül 2012</v>
      </c>
      <c r="E149" s="45" t="s">
        <v>32</v>
      </c>
      <c r="F149" s="46">
        <v>7</v>
      </c>
      <c r="G149" s="47">
        <v>6</v>
      </c>
      <c r="H149" s="48">
        <f t="shared" si="23"/>
        <v>42</v>
      </c>
      <c r="I149" s="49">
        <v>3.3136000000000001</v>
      </c>
      <c r="J149" s="50">
        <v>3.07</v>
      </c>
      <c r="K149" s="51">
        <f t="shared" si="19"/>
        <v>0.24360000000000026</v>
      </c>
      <c r="L149" s="53">
        <f t="shared" si="20"/>
        <v>2.8263999999999996</v>
      </c>
      <c r="M149" s="51">
        <f>IF(I149="",0,IF(K149&lt;0,Sayfa3!$P$5,Sayfa3!$S$5))</f>
        <v>0.15000000000000036</v>
      </c>
      <c r="N149" s="52" t="str">
        <f>IF(E149="","",IF(K149&lt;Sayfa3!$P$5,"P",IF(K149&gt;Sayfa3!$S$5,"P","")))</f>
        <v>P</v>
      </c>
      <c r="O149" s="53">
        <f t="shared" si="16"/>
        <v>2.6763999999999992</v>
      </c>
      <c r="P149" s="54">
        <f t="shared" si="17"/>
        <v>8.8699999999999992</v>
      </c>
      <c r="Q149" s="55"/>
      <c r="R149" s="56" t="s">
        <v>32</v>
      </c>
      <c r="U149" s="56">
        <f>59.96</f>
        <v>59.96</v>
      </c>
    </row>
    <row r="150" spans="1:21" s="56" customFormat="1" ht="17.25" customHeight="1" outlineLevel="1">
      <c r="A150" s="41">
        <f t="shared" si="18"/>
        <v>8.8699999999999992</v>
      </c>
      <c r="B150" s="42">
        <f t="shared" si="21"/>
        <v>139</v>
      </c>
      <c r="C150" s="43">
        <v>41155</v>
      </c>
      <c r="D150" s="44" t="str">
        <f t="shared" si="22"/>
        <v>Eylül 2012</v>
      </c>
      <c r="E150" s="45" t="s">
        <v>32</v>
      </c>
      <c r="F150" s="46">
        <v>7</v>
      </c>
      <c r="G150" s="47">
        <v>6</v>
      </c>
      <c r="H150" s="48">
        <f t="shared" si="23"/>
        <v>42</v>
      </c>
      <c r="I150" s="49">
        <v>3.3136000000000001</v>
      </c>
      <c r="J150" s="50">
        <v>3.07</v>
      </c>
      <c r="K150" s="51">
        <f t="shared" si="19"/>
        <v>0.24360000000000026</v>
      </c>
      <c r="L150" s="53">
        <f t="shared" si="20"/>
        <v>2.8263999999999996</v>
      </c>
      <c r="M150" s="51">
        <f>IF(I150="",0,IF(K150&lt;0,Sayfa3!$P$5,Sayfa3!$S$5))</f>
        <v>0.15000000000000036</v>
      </c>
      <c r="N150" s="52" t="str">
        <f>IF(E150="","",IF(K150&lt;Sayfa3!$P$5,"P",IF(K150&gt;Sayfa3!$S$5,"P","")))</f>
        <v>P</v>
      </c>
      <c r="O150" s="53">
        <f t="shared" si="16"/>
        <v>2.6763999999999992</v>
      </c>
      <c r="P150" s="54">
        <f t="shared" si="17"/>
        <v>8.8699999999999992</v>
      </c>
      <c r="Q150" s="55"/>
      <c r="R150" s="56" t="s">
        <v>32</v>
      </c>
      <c r="U150" s="56">
        <v>316.16000000000003</v>
      </c>
    </row>
    <row r="151" spans="1:21" s="56" customFormat="1" ht="17.25" customHeight="1" outlineLevel="1">
      <c r="A151" s="41">
        <f t="shared" si="18"/>
        <v>8.8699999999999992</v>
      </c>
      <c r="B151" s="42">
        <f t="shared" si="21"/>
        <v>140</v>
      </c>
      <c r="C151" s="43">
        <v>41155</v>
      </c>
      <c r="D151" s="44" t="str">
        <f t="shared" si="22"/>
        <v>Eylül 2012</v>
      </c>
      <c r="E151" s="45" t="s">
        <v>32</v>
      </c>
      <c r="F151" s="46">
        <v>3</v>
      </c>
      <c r="G151" s="47">
        <v>6</v>
      </c>
      <c r="H151" s="48">
        <f t="shared" si="23"/>
        <v>18</v>
      </c>
      <c r="I151" s="49">
        <v>3.3136000000000001</v>
      </c>
      <c r="J151" s="50">
        <v>3.07</v>
      </c>
      <c r="K151" s="51">
        <f t="shared" si="19"/>
        <v>0.24360000000000026</v>
      </c>
      <c r="L151" s="53">
        <f t="shared" si="20"/>
        <v>2.8263999999999996</v>
      </c>
      <c r="M151" s="51">
        <f>IF(I151="",0,IF(K151&lt;0,Sayfa3!$P$5,Sayfa3!$S$5))</f>
        <v>0.15000000000000036</v>
      </c>
      <c r="N151" s="52" t="str">
        <f>IF(E151="","",IF(K151&lt;Sayfa3!$P$5,"P",IF(K151&gt;Sayfa3!$S$5,"P","")))</f>
        <v>P</v>
      </c>
      <c r="O151" s="53">
        <f t="shared" si="16"/>
        <v>2.6763999999999992</v>
      </c>
      <c r="P151" s="54">
        <f t="shared" si="17"/>
        <v>8.8699999999999992</v>
      </c>
      <c r="Q151" s="55"/>
      <c r="R151" s="56" t="s">
        <v>32</v>
      </c>
      <c r="U151" s="56">
        <f>SUM(U149:U150)</f>
        <v>376.12</v>
      </c>
    </row>
    <row r="152" spans="1:21" s="56" customFormat="1" ht="17.25" customHeight="1" outlineLevel="1">
      <c r="A152" s="41">
        <f t="shared" si="18"/>
        <v>8.8699999999999992</v>
      </c>
      <c r="B152" s="42">
        <f t="shared" si="21"/>
        <v>141</v>
      </c>
      <c r="C152" s="43">
        <v>41155</v>
      </c>
      <c r="D152" s="44" t="str">
        <f t="shared" si="22"/>
        <v>Eylül 2012</v>
      </c>
      <c r="E152" s="45" t="s">
        <v>32</v>
      </c>
      <c r="F152" s="46">
        <v>3</v>
      </c>
      <c r="G152" s="47">
        <v>6</v>
      </c>
      <c r="H152" s="48">
        <f t="shared" si="23"/>
        <v>18</v>
      </c>
      <c r="I152" s="49">
        <v>3.3136000000000001</v>
      </c>
      <c r="J152" s="50">
        <v>3.07</v>
      </c>
      <c r="K152" s="51">
        <f t="shared" si="19"/>
        <v>0.24360000000000026</v>
      </c>
      <c r="L152" s="53">
        <f t="shared" si="20"/>
        <v>2.8263999999999996</v>
      </c>
      <c r="M152" s="51">
        <f>IF(I152="",0,IF(K152&lt;0,Sayfa3!$P$5,Sayfa3!$S$5))</f>
        <v>0.15000000000000036</v>
      </c>
      <c r="N152" s="52" t="str">
        <f>IF(E152="","",IF(K152&lt;Sayfa3!$P$5,"P",IF(K152&gt;Sayfa3!$S$5,"P","")))</f>
        <v>P</v>
      </c>
      <c r="O152" s="53">
        <f t="shared" si="16"/>
        <v>2.6763999999999992</v>
      </c>
      <c r="P152" s="54">
        <f t="shared" si="17"/>
        <v>8.8699999999999992</v>
      </c>
      <c r="Q152" s="55"/>
      <c r="R152" s="56" t="s">
        <v>32</v>
      </c>
    </row>
    <row r="153" spans="1:21" s="56" customFormat="1" ht="17.25" customHeight="1" outlineLevel="1">
      <c r="A153" s="41">
        <f t="shared" si="18"/>
        <v>8.8699999999999992</v>
      </c>
      <c r="B153" s="42">
        <f t="shared" si="21"/>
        <v>142</v>
      </c>
      <c r="C153" s="43">
        <v>41155</v>
      </c>
      <c r="D153" s="44" t="str">
        <f t="shared" si="22"/>
        <v>Eylül 2012</v>
      </c>
      <c r="E153" s="45" t="s">
        <v>32</v>
      </c>
      <c r="F153" s="46">
        <v>7</v>
      </c>
      <c r="G153" s="47">
        <v>6</v>
      </c>
      <c r="H153" s="48">
        <f t="shared" si="23"/>
        <v>42</v>
      </c>
      <c r="I153" s="49">
        <v>3.3136000000000001</v>
      </c>
      <c r="J153" s="50">
        <v>3.07</v>
      </c>
      <c r="K153" s="51">
        <f t="shared" si="19"/>
        <v>0.24360000000000026</v>
      </c>
      <c r="L153" s="53">
        <f t="shared" si="20"/>
        <v>2.8263999999999996</v>
      </c>
      <c r="M153" s="51">
        <f>IF(I153="",0,IF(K153&lt;0,Sayfa3!$P$5,Sayfa3!$S$5))</f>
        <v>0.15000000000000036</v>
      </c>
      <c r="N153" s="52" t="str">
        <f>IF(E153="","",IF(K153&lt;Sayfa3!$P$5,"P",IF(K153&gt;Sayfa3!$S$5,"P","")))</f>
        <v>P</v>
      </c>
      <c r="O153" s="53">
        <f t="shared" si="16"/>
        <v>2.6763999999999992</v>
      </c>
      <c r="P153" s="54">
        <f t="shared" si="17"/>
        <v>8.8699999999999992</v>
      </c>
      <c r="Q153" s="55"/>
      <c r="R153" s="56" t="s">
        <v>32</v>
      </c>
    </row>
    <row r="154" spans="1:21" s="56" customFormat="1" ht="17.25" customHeight="1" outlineLevel="1">
      <c r="A154" s="41">
        <f t="shared" si="18"/>
        <v>8.8699999999999992</v>
      </c>
      <c r="B154" s="42">
        <f t="shared" si="21"/>
        <v>143</v>
      </c>
      <c r="C154" s="43">
        <v>41156</v>
      </c>
      <c r="D154" s="44" t="str">
        <f t="shared" si="22"/>
        <v>Eylül 2012</v>
      </c>
      <c r="E154" s="45" t="s">
        <v>35</v>
      </c>
      <c r="F154" s="46">
        <v>3</v>
      </c>
      <c r="G154" s="47">
        <v>6</v>
      </c>
      <c r="H154" s="48">
        <f t="shared" si="23"/>
        <v>18</v>
      </c>
      <c r="I154" s="49">
        <v>3.3136000000000001</v>
      </c>
      <c r="J154" s="50">
        <v>3.07</v>
      </c>
      <c r="K154" s="51">
        <f t="shared" si="19"/>
        <v>0.24360000000000026</v>
      </c>
      <c r="L154" s="53">
        <f t="shared" si="20"/>
        <v>2.8263999999999996</v>
      </c>
      <c r="M154" s="51">
        <f>IF(I154="",0,IF(K154&lt;0,Sayfa3!$P$5,Sayfa3!$S$5))</f>
        <v>0.15000000000000036</v>
      </c>
      <c r="N154" s="52" t="str">
        <f>IF(E154="","",IF(K154&lt;Sayfa3!$P$5,"P",IF(K154&gt;Sayfa3!$S$5,"P","")))</f>
        <v>P</v>
      </c>
      <c r="O154" s="53">
        <f t="shared" si="16"/>
        <v>2.6763999999999992</v>
      </c>
      <c r="P154" s="54">
        <f t="shared" si="17"/>
        <v>8.8699999999999992</v>
      </c>
      <c r="Q154" s="55"/>
      <c r="R154" s="56" t="s">
        <v>35</v>
      </c>
    </row>
    <row r="155" spans="1:21" s="56" customFormat="1" ht="17.25" customHeight="1" outlineLevel="1">
      <c r="A155" s="41">
        <f t="shared" si="18"/>
        <v>8.8699999999999992</v>
      </c>
      <c r="B155" s="42">
        <f t="shared" si="21"/>
        <v>144</v>
      </c>
      <c r="C155" s="43">
        <v>41156</v>
      </c>
      <c r="D155" s="44" t="str">
        <f t="shared" si="22"/>
        <v>Eylül 2012</v>
      </c>
      <c r="E155" s="45" t="s">
        <v>35</v>
      </c>
      <c r="F155" s="46">
        <v>10</v>
      </c>
      <c r="G155" s="47">
        <v>6</v>
      </c>
      <c r="H155" s="48">
        <f t="shared" si="23"/>
        <v>60</v>
      </c>
      <c r="I155" s="49">
        <v>3.3136000000000001</v>
      </c>
      <c r="J155" s="50">
        <v>3.07</v>
      </c>
      <c r="K155" s="51">
        <f t="shared" si="19"/>
        <v>0.24360000000000026</v>
      </c>
      <c r="L155" s="53">
        <f t="shared" si="20"/>
        <v>2.8263999999999996</v>
      </c>
      <c r="M155" s="51">
        <f>IF(I155="",0,IF(K155&lt;0,Sayfa3!$P$5,Sayfa3!$S$5))</f>
        <v>0.15000000000000036</v>
      </c>
      <c r="N155" s="52" t="str">
        <f>IF(E155="","",IF(K155&lt;Sayfa3!$P$5,"P",IF(K155&gt;Sayfa3!$S$5,"P","")))</f>
        <v>P</v>
      </c>
      <c r="O155" s="53">
        <f t="shared" si="16"/>
        <v>2.6763999999999992</v>
      </c>
      <c r="P155" s="54">
        <f t="shared" si="17"/>
        <v>8.8699999999999992</v>
      </c>
      <c r="Q155" s="55"/>
      <c r="R155" s="56" t="s">
        <v>35</v>
      </c>
    </row>
    <row r="156" spans="1:21" s="56" customFormat="1" ht="17.25" customHeight="1" outlineLevel="1">
      <c r="A156" s="41">
        <f t="shared" si="18"/>
        <v>8.8699999999999992</v>
      </c>
      <c r="B156" s="42">
        <f t="shared" si="21"/>
        <v>145</v>
      </c>
      <c r="C156" s="43">
        <v>41156</v>
      </c>
      <c r="D156" s="44" t="str">
        <f t="shared" si="22"/>
        <v>Eylül 2012</v>
      </c>
      <c r="E156" s="45" t="s">
        <v>35</v>
      </c>
      <c r="F156" s="46">
        <v>8.5</v>
      </c>
      <c r="G156" s="47">
        <v>6</v>
      </c>
      <c r="H156" s="48">
        <f t="shared" si="23"/>
        <v>51</v>
      </c>
      <c r="I156" s="49">
        <v>3.3136000000000001</v>
      </c>
      <c r="J156" s="50">
        <v>3.07</v>
      </c>
      <c r="K156" s="51">
        <f t="shared" si="19"/>
        <v>0.24360000000000026</v>
      </c>
      <c r="L156" s="53">
        <f t="shared" si="20"/>
        <v>2.8263999999999996</v>
      </c>
      <c r="M156" s="51">
        <f>IF(I156="",0,IF(K156&lt;0,Sayfa3!$P$5,Sayfa3!$S$5))</f>
        <v>0.15000000000000036</v>
      </c>
      <c r="N156" s="52" t="str">
        <f>IF(E156="","",IF(K156&lt;Sayfa3!$P$5,"P",IF(K156&gt;Sayfa3!$S$5,"P","")))</f>
        <v>P</v>
      </c>
      <c r="O156" s="53">
        <f t="shared" si="16"/>
        <v>2.6763999999999992</v>
      </c>
      <c r="P156" s="54">
        <f t="shared" si="17"/>
        <v>8.8699999999999992</v>
      </c>
      <c r="Q156" s="55"/>
      <c r="R156" s="56" t="s">
        <v>35</v>
      </c>
    </row>
    <row r="157" spans="1:21" s="56" customFormat="1" ht="17.25" customHeight="1" outlineLevel="1">
      <c r="A157" s="41">
        <f t="shared" si="18"/>
        <v>8.8699999999999992</v>
      </c>
      <c r="B157" s="42">
        <f t="shared" si="21"/>
        <v>146</v>
      </c>
      <c r="C157" s="43">
        <v>41156</v>
      </c>
      <c r="D157" s="44" t="str">
        <f t="shared" si="22"/>
        <v>Eylül 2012</v>
      </c>
      <c r="E157" s="45" t="s">
        <v>35</v>
      </c>
      <c r="F157" s="46">
        <v>10</v>
      </c>
      <c r="G157" s="47">
        <v>6</v>
      </c>
      <c r="H157" s="48">
        <f t="shared" si="23"/>
        <v>60</v>
      </c>
      <c r="I157" s="49">
        <v>3.3136000000000001</v>
      </c>
      <c r="J157" s="50">
        <v>3.07</v>
      </c>
      <c r="K157" s="51">
        <f t="shared" si="19"/>
        <v>0.24360000000000026</v>
      </c>
      <c r="L157" s="53">
        <f t="shared" si="20"/>
        <v>2.8263999999999996</v>
      </c>
      <c r="M157" s="51">
        <f>IF(I157="",0,IF(K157&lt;0,Sayfa3!$P$5,Sayfa3!$S$5))</f>
        <v>0.15000000000000036</v>
      </c>
      <c r="N157" s="52" t="str">
        <f>IF(E157="","",IF(K157&lt;Sayfa3!$P$5,"P",IF(K157&gt;Sayfa3!$S$5,"P","")))</f>
        <v>P</v>
      </c>
      <c r="O157" s="53">
        <f t="shared" si="16"/>
        <v>2.6763999999999992</v>
      </c>
      <c r="P157" s="54">
        <f t="shared" si="17"/>
        <v>8.8699999999999992</v>
      </c>
      <c r="Q157" s="55"/>
      <c r="R157" s="56" t="s">
        <v>35</v>
      </c>
    </row>
    <row r="158" spans="1:21" s="56" customFormat="1" ht="17.25" customHeight="1" outlineLevel="1">
      <c r="A158" s="41">
        <f t="shared" si="18"/>
        <v>8.8699999999999992</v>
      </c>
      <c r="B158" s="42">
        <f t="shared" si="21"/>
        <v>147</v>
      </c>
      <c r="C158" s="43">
        <v>41156</v>
      </c>
      <c r="D158" s="44" t="str">
        <f t="shared" si="22"/>
        <v>Eylül 2012</v>
      </c>
      <c r="E158" s="45" t="s">
        <v>35</v>
      </c>
      <c r="F158" s="46">
        <v>10</v>
      </c>
      <c r="G158" s="47">
        <v>6</v>
      </c>
      <c r="H158" s="48">
        <f t="shared" si="23"/>
        <v>60</v>
      </c>
      <c r="I158" s="49">
        <v>3.3136000000000001</v>
      </c>
      <c r="J158" s="50">
        <v>3.07</v>
      </c>
      <c r="K158" s="51">
        <f t="shared" si="19"/>
        <v>0.24360000000000026</v>
      </c>
      <c r="L158" s="53">
        <f t="shared" si="20"/>
        <v>2.8263999999999996</v>
      </c>
      <c r="M158" s="51">
        <f>IF(I158="",0,IF(K158&lt;0,Sayfa3!$P$5,Sayfa3!$S$5))</f>
        <v>0.15000000000000036</v>
      </c>
      <c r="N158" s="52" t="str">
        <f>IF(E158="","",IF(K158&lt;Sayfa3!$P$5,"P",IF(K158&gt;Sayfa3!$S$5,"P","")))</f>
        <v>P</v>
      </c>
      <c r="O158" s="53">
        <f t="shared" si="16"/>
        <v>2.6763999999999992</v>
      </c>
      <c r="P158" s="54">
        <f t="shared" si="17"/>
        <v>8.8699999999999992</v>
      </c>
      <c r="Q158" s="55"/>
      <c r="R158" s="56" t="s">
        <v>35</v>
      </c>
    </row>
    <row r="159" spans="1:21" s="56" customFormat="1" ht="17.25" customHeight="1" outlineLevel="1">
      <c r="A159" s="41">
        <f t="shared" si="18"/>
        <v>8.8699999999999992</v>
      </c>
      <c r="B159" s="42">
        <f t="shared" si="21"/>
        <v>148</v>
      </c>
      <c r="C159" s="43">
        <v>41158</v>
      </c>
      <c r="D159" s="44" t="str">
        <f t="shared" si="22"/>
        <v>Eylül 2012</v>
      </c>
      <c r="E159" s="45" t="s">
        <v>35</v>
      </c>
      <c r="F159" s="46">
        <v>5</v>
      </c>
      <c r="G159" s="47">
        <v>6</v>
      </c>
      <c r="H159" s="48">
        <f t="shared" si="23"/>
        <v>30</v>
      </c>
      <c r="I159" s="49">
        <v>3.3136000000000001</v>
      </c>
      <c r="J159" s="50">
        <v>3.07</v>
      </c>
      <c r="K159" s="51">
        <f t="shared" si="19"/>
        <v>0.24360000000000026</v>
      </c>
      <c r="L159" s="53">
        <f t="shared" si="20"/>
        <v>2.8263999999999996</v>
      </c>
      <c r="M159" s="51">
        <f>IF(I159="",0,IF(K159&lt;0,Sayfa3!$P$5,Sayfa3!$S$5))</f>
        <v>0.15000000000000036</v>
      </c>
      <c r="N159" s="52" t="str">
        <f>IF(E159="","",IF(K159&lt;Sayfa3!$P$5,"P",IF(K159&gt;Sayfa3!$S$5,"P","")))</f>
        <v>P</v>
      </c>
      <c r="O159" s="53">
        <f t="shared" si="16"/>
        <v>2.6763999999999992</v>
      </c>
      <c r="P159" s="54">
        <f t="shared" si="17"/>
        <v>8.8699999999999992</v>
      </c>
      <c r="Q159" s="55"/>
      <c r="R159" s="56" t="s">
        <v>35</v>
      </c>
    </row>
    <row r="160" spans="1:21" s="56" customFormat="1" ht="17.25" customHeight="1" outlineLevel="1">
      <c r="A160" s="41">
        <f t="shared" si="18"/>
        <v>8.8699999999999992</v>
      </c>
      <c r="B160" s="42">
        <f t="shared" si="21"/>
        <v>149</v>
      </c>
      <c r="C160" s="43">
        <v>41158</v>
      </c>
      <c r="D160" s="44" t="str">
        <f t="shared" si="22"/>
        <v>Eylül 2012</v>
      </c>
      <c r="E160" s="45" t="s">
        <v>35</v>
      </c>
      <c r="F160" s="46">
        <v>3</v>
      </c>
      <c r="G160" s="47">
        <v>6</v>
      </c>
      <c r="H160" s="48">
        <f t="shared" si="23"/>
        <v>18</v>
      </c>
      <c r="I160" s="49">
        <v>3.3136000000000001</v>
      </c>
      <c r="J160" s="50">
        <v>3.07</v>
      </c>
      <c r="K160" s="51">
        <f t="shared" si="19"/>
        <v>0.24360000000000026</v>
      </c>
      <c r="L160" s="53">
        <f t="shared" si="20"/>
        <v>2.8263999999999996</v>
      </c>
      <c r="M160" s="51">
        <f>IF(I160="",0,IF(K160&lt;0,Sayfa3!$P$5,Sayfa3!$S$5))</f>
        <v>0.15000000000000036</v>
      </c>
      <c r="N160" s="52" t="str">
        <f>IF(E160="","",IF(K160&lt;Sayfa3!$P$5,"P",IF(K160&gt;Sayfa3!$S$5,"P","")))</f>
        <v>P</v>
      </c>
      <c r="O160" s="53">
        <f t="shared" si="16"/>
        <v>2.6763999999999992</v>
      </c>
      <c r="P160" s="54">
        <f t="shared" si="17"/>
        <v>8.8699999999999992</v>
      </c>
      <c r="Q160" s="55"/>
      <c r="R160" s="56" t="s">
        <v>35</v>
      </c>
    </row>
    <row r="161" spans="1:18" s="56" customFormat="1" ht="17.25" customHeight="1" outlineLevel="1">
      <c r="A161" s="41">
        <f t="shared" si="18"/>
        <v>8.8699999999999992</v>
      </c>
      <c r="B161" s="42">
        <f t="shared" si="21"/>
        <v>150</v>
      </c>
      <c r="C161" s="43">
        <v>41158</v>
      </c>
      <c r="D161" s="44" t="str">
        <f t="shared" si="22"/>
        <v>Eylül 2012</v>
      </c>
      <c r="E161" s="45" t="s">
        <v>35</v>
      </c>
      <c r="F161" s="46">
        <v>7</v>
      </c>
      <c r="G161" s="47">
        <v>6</v>
      </c>
      <c r="H161" s="48">
        <f t="shared" si="23"/>
        <v>42</v>
      </c>
      <c r="I161" s="49">
        <v>3.3136000000000001</v>
      </c>
      <c r="J161" s="50">
        <v>3.07</v>
      </c>
      <c r="K161" s="51">
        <f t="shared" si="19"/>
        <v>0.24360000000000026</v>
      </c>
      <c r="L161" s="53">
        <f t="shared" si="20"/>
        <v>2.8263999999999996</v>
      </c>
      <c r="M161" s="51">
        <f>IF(I161="",0,IF(K161&lt;0,Sayfa3!$P$5,Sayfa3!$S$5))</f>
        <v>0.15000000000000036</v>
      </c>
      <c r="N161" s="52" t="str">
        <f>IF(E161="","",IF(K161&lt;Sayfa3!$P$5,"P",IF(K161&gt;Sayfa3!$S$5,"P","")))</f>
        <v>P</v>
      </c>
      <c r="O161" s="53">
        <f t="shared" si="16"/>
        <v>2.6763999999999992</v>
      </c>
      <c r="P161" s="54">
        <f t="shared" si="17"/>
        <v>8.8699999999999992</v>
      </c>
      <c r="Q161" s="55"/>
      <c r="R161" s="56" t="s">
        <v>35</v>
      </c>
    </row>
    <row r="162" spans="1:18" s="56" customFormat="1" ht="17.25" customHeight="1" outlineLevel="1">
      <c r="A162" s="41">
        <f t="shared" si="18"/>
        <v>8.8699999999999992</v>
      </c>
      <c r="B162" s="42">
        <f t="shared" si="21"/>
        <v>151</v>
      </c>
      <c r="C162" s="43">
        <v>41158</v>
      </c>
      <c r="D162" s="44" t="str">
        <f t="shared" si="22"/>
        <v>Eylül 2012</v>
      </c>
      <c r="E162" s="45" t="s">
        <v>35</v>
      </c>
      <c r="F162" s="46">
        <v>3</v>
      </c>
      <c r="G162" s="47">
        <v>6</v>
      </c>
      <c r="H162" s="48">
        <f t="shared" si="23"/>
        <v>18</v>
      </c>
      <c r="I162" s="49">
        <v>3.3136000000000001</v>
      </c>
      <c r="J162" s="50">
        <v>3.07</v>
      </c>
      <c r="K162" s="51">
        <f t="shared" si="19"/>
        <v>0.24360000000000026</v>
      </c>
      <c r="L162" s="53">
        <f t="shared" si="20"/>
        <v>2.8263999999999996</v>
      </c>
      <c r="M162" s="51">
        <f>IF(I162="",0,IF(K162&lt;0,Sayfa3!$P$5,Sayfa3!$S$5))</f>
        <v>0.15000000000000036</v>
      </c>
      <c r="N162" s="52" t="str">
        <f>IF(E162="","",IF(K162&lt;Sayfa3!$P$5,"P",IF(K162&gt;Sayfa3!$S$5,"P","")))</f>
        <v>P</v>
      </c>
      <c r="O162" s="53">
        <f t="shared" si="16"/>
        <v>2.6763999999999992</v>
      </c>
      <c r="P162" s="54">
        <f t="shared" si="17"/>
        <v>8.8699999999999992</v>
      </c>
      <c r="Q162" s="55"/>
      <c r="R162" s="56" t="s">
        <v>35</v>
      </c>
    </row>
    <row r="163" spans="1:18" s="56" customFormat="1" ht="17.25" customHeight="1" outlineLevel="1">
      <c r="A163" s="41">
        <f t="shared" si="18"/>
        <v>8.8699999999999992</v>
      </c>
      <c r="B163" s="42">
        <f t="shared" si="21"/>
        <v>152</v>
      </c>
      <c r="C163" s="43">
        <v>41158</v>
      </c>
      <c r="D163" s="44" t="str">
        <f t="shared" si="22"/>
        <v>Eylül 2012</v>
      </c>
      <c r="E163" s="45" t="s">
        <v>35</v>
      </c>
      <c r="F163" s="46">
        <v>7</v>
      </c>
      <c r="G163" s="47">
        <v>6</v>
      </c>
      <c r="H163" s="48">
        <f t="shared" si="23"/>
        <v>42</v>
      </c>
      <c r="I163" s="49">
        <v>3.3136000000000001</v>
      </c>
      <c r="J163" s="50">
        <v>3.07</v>
      </c>
      <c r="K163" s="51">
        <f t="shared" si="19"/>
        <v>0.24360000000000026</v>
      </c>
      <c r="L163" s="53">
        <f t="shared" si="20"/>
        <v>2.8263999999999996</v>
      </c>
      <c r="M163" s="51">
        <f>IF(I163="",0,IF(K163&lt;0,Sayfa3!$P$5,Sayfa3!$S$5))</f>
        <v>0.15000000000000036</v>
      </c>
      <c r="N163" s="52" t="str">
        <f>IF(E163="","",IF(K163&lt;Sayfa3!$P$5,"P",IF(K163&gt;Sayfa3!$S$5,"P","")))</f>
        <v>P</v>
      </c>
      <c r="O163" s="53">
        <f t="shared" si="16"/>
        <v>2.6763999999999992</v>
      </c>
      <c r="P163" s="54">
        <f t="shared" si="17"/>
        <v>8.8699999999999992</v>
      </c>
      <c r="Q163" s="55"/>
      <c r="R163" s="56" t="s">
        <v>35</v>
      </c>
    </row>
    <row r="164" spans="1:18" s="56" customFormat="1" ht="17.25" customHeight="1" outlineLevel="1">
      <c r="A164" s="41">
        <f t="shared" si="18"/>
        <v>8.8699999999999992</v>
      </c>
      <c r="B164" s="42">
        <f t="shared" si="21"/>
        <v>153</v>
      </c>
      <c r="C164" s="43">
        <v>41161</v>
      </c>
      <c r="D164" s="44" t="str">
        <f t="shared" si="22"/>
        <v>Eylül 2012</v>
      </c>
      <c r="E164" s="45" t="s">
        <v>35</v>
      </c>
      <c r="F164" s="46">
        <v>7</v>
      </c>
      <c r="G164" s="47">
        <v>6</v>
      </c>
      <c r="H164" s="48">
        <f t="shared" si="23"/>
        <v>42</v>
      </c>
      <c r="I164" s="49">
        <v>3.3136000000000001</v>
      </c>
      <c r="J164" s="50">
        <v>3.07</v>
      </c>
      <c r="K164" s="51">
        <f t="shared" si="19"/>
        <v>0.24360000000000026</v>
      </c>
      <c r="L164" s="53">
        <f t="shared" si="20"/>
        <v>2.8263999999999996</v>
      </c>
      <c r="M164" s="51">
        <f>IF(I164="",0,IF(K164&lt;0,Sayfa3!$P$5,Sayfa3!$S$5))</f>
        <v>0.15000000000000036</v>
      </c>
      <c r="N164" s="52" t="str">
        <f>IF(E164="","",IF(K164&lt;Sayfa3!$P$5,"P",IF(K164&gt;Sayfa3!$S$5,"P","")))</f>
        <v>P</v>
      </c>
      <c r="O164" s="53">
        <f t="shared" si="16"/>
        <v>2.6763999999999992</v>
      </c>
      <c r="P164" s="54">
        <f t="shared" si="17"/>
        <v>8.8699999999999992</v>
      </c>
      <c r="Q164" s="55"/>
      <c r="R164" s="56" t="s">
        <v>35</v>
      </c>
    </row>
    <row r="165" spans="1:18" s="56" customFormat="1" ht="17.25" customHeight="1" outlineLevel="1">
      <c r="A165" s="41">
        <f t="shared" si="18"/>
        <v>8.8699999999999992</v>
      </c>
      <c r="B165" s="42">
        <f t="shared" si="21"/>
        <v>154</v>
      </c>
      <c r="C165" s="43">
        <v>41161</v>
      </c>
      <c r="D165" s="44" t="str">
        <f t="shared" si="22"/>
        <v>Eylül 2012</v>
      </c>
      <c r="E165" s="45" t="s">
        <v>35</v>
      </c>
      <c r="F165" s="46">
        <v>3</v>
      </c>
      <c r="G165" s="47">
        <v>6</v>
      </c>
      <c r="H165" s="48">
        <f t="shared" si="23"/>
        <v>18</v>
      </c>
      <c r="I165" s="49">
        <v>3.3136000000000001</v>
      </c>
      <c r="J165" s="50">
        <v>3.07</v>
      </c>
      <c r="K165" s="51">
        <f t="shared" si="19"/>
        <v>0.24360000000000026</v>
      </c>
      <c r="L165" s="53">
        <f t="shared" si="20"/>
        <v>2.8263999999999996</v>
      </c>
      <c r="M165" s="51">
        <f>IF(I165="",0,IF(K165&lt;0,Sayfa3!$P$5,Sayfa3!$S$5))</f>
        <v>0.15000000000000036</v>
      </c>
      <c r="N165" s="52" t="str">
        <f>IF(E165="","",IF(K165&lt;Sayfa3!$P$5,"P",IF(K165&gt;Sayfa3!$S$5,"P","")))</f>
        <v>P</v>
      </c>
      <c r="O165" s="53">
        <f t="shared" si="16"/>
        <v>2.6763999999999992</v>
      </c>
      <c r="P165" s="54">
        <f t="shared" si="17"/>
        <v>8.8699999999999992</v>
      </c>
      <c r="Q165" s="55"/>
      <c r="R165" s="56" t="s">
        <v>35</v>
      </c>
    </row>
    <row r="166" spans="1:18" s="56" customFormat="1" ht="17.25" customHeight="1" outlineLevel="1">
      <c r="A166" s="41">
        <f t="shared" si="18"/>
        <v>8.8699999999999992</v>
      </c>
      <c r="B166" s="42">
        <f t="shared" si="21"/>
        <v>155</v>
      </c>
      <c r="C166" s="43">
        <v>41161</v>
      </c>
      <c r="D166" s="44" t="str">
        <f t="shared" si="22"/>
        <v>Eylül 2012</v>
      </c>
      <c r="E166" s="45" t="s">
        <v>35</v>
      </c>
      <c r="F166" s="46">
        <v>7</v>
      </c>
      <c r="G166" s="47">
        <v>6</v>
      </c>
      <c r="H166" s="48">
        <f t="shared" si="23"/>
        <v>42</v>
      </c>
      <c r="I166" s="49">
        <v>3.3136000000000001</v>
      </c>
      <c r="J166" s="50">
        <v>3.07</v>
      </c>
      <c r="K166" s="51">
        <f t="shared" si="19"/>
        <v>0.24360000000000026</v>
      </c>
      <c r="L166" s="53">
        <f t="shared" si="20"/>
        <v>2.8263999999999996</v>
      </c>
      <c r="M166" s="51">
        <f>IF(I166="",0,IF(K166&lt;0,Sayfa3!$P$5,Sayfa3!$S$5))</f>
        <v>0.15000000000000036</v>
      </c>
      <c r="N166" s="52" t="str">
        <f>IF(E166="","",IF(K166&lt;Sayfa3!$P$5,"P",IF(K166&gt;Sayfa3!$S$5,"P","")))</f>
        <v>P</v>
      </c>
      <c r="O166" s="53">
        <f t="shared" si="16"/>
        <v>2.6763999999999992</v>
      </c>
      <c r="P166" s="54">
        <f t="shared" si="17"/>
        <v>8.8699999999999992</v>
      </c>
      <c r="Q166" s="55"/>
      <c r="R166" s="56" t="s">
        <v>35</v>
      </c>
    </row>
    <row r="167" spans="1:18" s="56" customFormat="1" ht="17.25" customHeight="1" outlineLevel="1">
      <c r="A167" s="41">
        <f t="shared" si="18"/>
        <v>8.8699999999999992</v>
      </c>
      <c r="B167" s="42">
        <f t="shared" si="21"/>
        <v>156</v>
      </c>
      <c r="C167" s="43">
        <v>41161</v>
      </c>
      <c r="D167" s="44" t="str">
        <f t="shared" si="22"/>
        <v>Eylül 2012</v>
      </c>
      <c r="E167" s="45" t="s">
        <v>35</v>
      </c>
      <c r="F167" s="46">
        <v>3</v>
      </c>
      <c r="G167" s="47">
        <v>6</v>
      </c>
      <c r="H167" s="48">
        <f t="shared" si="23"/>
        <v>18</v>
      </c>
      <c r="I167" s="49">
        <v>3.3136000000000001</v>
      </c>
      <c r="J167" s="50">
        <v>3.07</v>
      </c>
      <c r="K167" s="51">
        <f t="shared" si="19"/>
        <v>0.24360000000000026</v>
      </c>
      <c r="L167" s="53">
        <f t="shared" si="20"/>
        <v>2.8263999999999996</v>
      </c>
      <c r="M167" s="51">
        <f>IF(I167="",0,IF(K167&lt;0,Sayfa3!$P$5,Sayfa3!$S$5))</f>
        <v>0.15000000000000036</v>
      </c>
      <c r="N167" s="52" t="str">
        <f>IF(E167="","",IF(K167&lt;Sayfa3!$P$5,"P",IF(K167&gt;Sayfa3!$S$5,"P","")))</f>
        <v>P</v>
      </c>
      <c r="O167" s="53">
        <f t="shared" si="16"/>
        <v>2.6763999999999992</v>
      </c>
      <c r="P167" s="54">
        <f t="shared" si="17"/>
        <v>8.8699999999999992</v>
      </c>
      <c r="Q167" s="55"/>
      <c r="R167" s="56" t="s">
        <v>35</v>
      </c>
    </row>
    <row r="168" spans="1:18" s="56" customFormat="1" ht="17.25" customHeight="1" outlineLevel="1">
      <c r="A168" s="41">
        <f t="shared" si="18"/>
        <v>8.8699999999999992</v>
      </c>
      <c r="B168" s="42">
        <f t="shared" si="21"/>
        <v>157</v>
      </c>
      <c r="C168" s="43">
        <v>41161</v>
      </c>
      <c r="D168" s="44" t="str">
        <f t="shared" si="22"/>
        <v>Eylül 2012</v>
      </c>
      <c r="E168" s="45" t="s">
        <v>35</v>
      </c>
      <c r="F168" s="46">
        <v>3</v>
      </c>
      <c r="G168" s="47">
        <v>6</v>
      </c>
      <c r="H168" s="48">
        <f t="shared" si="23"/>
        <v>18</v>
      </c>
      <c r="I168" s="49">
        <v>3.3136000000000001</v>
      </c>
      <c r="J168" s="50">
        <v>3.07</v>
      </c>
      <c r="K168" s="51">
        <f t="shared" si="19"/>
        <v>0.24360000000000026</v>
      </c>
      <c r="L168" s="53">
        <f t="shared" si="20"/>
        <v>2.8263999999999996</v>
      </c>
      <c r="M168" s="51">
        <f>IF(I168="",0,IF(K168&lt;0,Sayfa3!$P$5,Sayfa3!$S$5))</f>
        <v>0.15000000000000036</v>
      </c>
      <c r="N168" s="52" t="str">
        <f>IF(E168="","",IF(K168&lt;Sayfa3!$P$5,"P",IF(K168&gt;Sayfa3!$S$5,"P","")))</f>
        <v>P</v>
      </c>
      <c r="O168" s="53">
        <f t="shared" si="16"/>
        <v>2.6763999999999992</v>
      </c>
      <c r="P168" s="54">
        <f t="shared" si="17"/>
        <v>8.8699999999999992</v>
      </c>
      <c r="Q168" s="55"/>
      <c r="R168" s="56" t="s">
        <v>35</v>
      </c>
    </row>
    <row r="169" spans="1:18" s="56" customFormat="1" ht="17.25" customHeight="1" outlineLevel="1">
      <c r="A169" s="41">
        <f t="shared" si="18"/>
        <v>8.8699999999999992</v>
      </c>
      <c r="B169" s="42">
        <f t="shared" si="21"/>
        <v>158</v>
      </c>
      <c r="C169" s="43">
        <v>41161</v>
      </c>
      <c r="D169" s="44" t="str">
        <f t="shared" si="22"/>
        <v>Eylül 2012</v>
      </c>
      <c r="E169" s="45" t="s">
        <v>35</v>
      </c>
      <c r="F169" s="46">
        <v>7</v>
      </c>
      <c r="G169" s="47">
        <v>6</v>
      </c>
      <c r="H169" s="48">
        <f t="shared" si="23"/>
        <v>42</v>
      </c>
      <c r="I169" s="49">
        <v>3.3136000000000001</v>
      </c>
      <c r="J169" s="50">
        <v>3.07</v>
      </c>
      <c r="K169" s="51">
        <f t="shared" si="19"/>
        <v>0.24360000000000026</v>
      </c>
      <c r="L169" s="53">
        <f t="shared" si="20"/>
        <v>2.8263999999999996</v>
      </c>
      <c r="M169" s="51">
        <f>IF(I169="",0,IF(K169&lt;0,Sayfa3!$P$5,Sayfa3!$S$5))</f>
        <v>0.15000000000000036</v>
      </c>
      <c r="N169" s="52" t="str">
        <f>IF(E169="","",IF(K169&lt;Sayfa3!$P$5,"P",IF(K169&gt;Sayfa3!$S$5,"P","")))</f>
        <v>P</v>
      </c>
      <c r="O169" s="53">
        <f t="shared" si="16"/>
        <v>2.6763999999999992</v>
      </c>
      <c r="P169" s="54">
        <f t="shared" si="17"/>
        <v>8.8699999999999992</v>
      </c>
      <c r="Q169" s="55"/>
      <c r="R169" s="56" t="s">
        <v>35</v>
      </c>
    </row>
    <row r="170" spans="1:18" s="56" customFormat="1" ht="17.25" customHeight="1" outlineLevel="1">
      <c r="A170" s="41">
        <f t="shared" si="18"/>
        <v>8.8699999999999992</v>
      </c>
      <c r="B170" s="42">
        <f t="shared" si="21"/>
        <v>159</v>
      </c>
      <c r="C170" s="43">
        <v>41161</v>
      </c>
      <c r="D170" s="44" t="str">
        <f t="shared" si="22"/>
        <v>Eylül 2012</v>
      </c>
      <c r="E170" s="45" t="s">
        <v>35</v>
      </c>
      <c r="F170" s="46">
        <v>10</v>
      </c>
      <c r="G170" s="47">
        <v>6</v>
      </c>
      <c r="H170" s="48">
        <f t="shared" si="23"/>
        <v>60</v>
      </c>
      <c r="I170" s="49">
        <v>3.3136000000000001</v>
      </c>
      <c r="J170" s="50">
        <v>3.07</v>
      </c>
      <c r="K170" s="51">
        <f t="shared" si="19"/>
        <v>0.24360000000000026</v>
      </c>
      <c r="L170" s="53">
        <f t="shared" si="20"/>
        <v>2.8263999999999996</v>
      </c>
      <c r="M170" s="51">
        <f>IF(I170="",0,IF(K170&lt;0,Sayfa3!$P$5,Sayfa3!$S$5))</f>
        <v>0.15000000000000036</v>
      </c>
      <c r="N170" s="52" t="str">
        <f>IF(E170="","",IF(K170&lt;Sayfa3!$P$5,"P",IF(K170&gt;Sayfa3!$S$5,"P","")))</f>
        <v>P</v>
      </c>
      <c r="O170" s="53">
        <f t="shared" si="16"/>
        <v>2.6763999999999992</v>
      </c>
      <c r="P170" s="54">
        <f t="shared" si="17"/>
        <v>8.8699999999999992</v>
      </c>
      <c r="Q170" s="55"/>
      <c r="R170" s="56" t="s">
        <v>35</v>
      </c>
    </row>
    <row r="171" spans="1:18" s="56" customFormat="1" ht="17.25" customHeight="1" outlineLevel="1">
      <c r="A171" s="41">
        <f t="shared" si="18"/>
        <v>8.8699999999999992</v>
      </c>
      <c r="B171" s="42">
        <f t="shared" si="21"/>
        <v>160</v>
      </c>
      <c r="C171" s="43">
        <v>41161</v>
      </c>
      <c r="D171" s="44" t="str">
        <f t="shared" si="22"/>
        <v>Eylül 2012</v>
      </c>
      <c r="E171" s="45" t="s">
        <v>35</v>
      </c>
      <c r="F171" s="46">
        <v>10</v>
      </c>
      <c r="G171" s="47">
        <v>6</v>
      </c>
      <c r="H171" s="48">
        <f t="shared" si="23"/>
        <v>60</v>
      </c>
      <c r="I171" s="49">
        <v>3.3136000000000001</v>
      </c>
      <c r="J171" s="50">
        <v>3.07</v>
      </c>
      <c r="K171" s="51">
        <f t="shared" si="19"/>
        <v>0.24360000000000026</v>
      </c>
      <c r="L171" s="53">
        <f t="shared" si="20"/>
        <v>2.8263999999999996</v>
      </c>
      <c r="M171" s="51">
        <f>IF(I171="",0,IF(K171&lt;0,Sayfa3!$P$5,Sayfa3!$S$5))</f>
        <v>0.15000000000000036</v>
      </c>
      <c r="N171" s="52" t="str">
        <f>IF(E171="","",IF(K171&lt;Sayfa3!$P$5,"P",IF(K171&gt;Sayfa3!$S$5,"P","")))</f>
        <v>P</v>
      </c>
      <c r="O171" s="53">
        <f t="shared" si="16"/>
        <v>2.6763999999999992</v>
      </c>
      <c r="P171" s="54">
        <f t="shared" si="17"/>
        <v>8.8699999999999992</v>
      </c>
      <c r="Q171" s="55"/>
      <c r="R171" s="56" t="s">
        <v>35</v>
      </c>
    </row>
    <row r="172" spans="1:18" s="56" customFormat="1" ht="17.25" customHeight="1" outlineLevel="1">
      <c r="A172" s="41">
        <f t="shared" si="18"/>
        <v>8.8699999999999992</v>
      </c>
      <c r="B172" s="42">
        <f t="shared" si="21"/>
        <v>161</v>
      </c>
      <c r="C172" s="43">
        <v>41161</v>
      </c>
      <c r="D172" s="44" t="str">
        <f t="shared" si="22"/>
        <v>Eylül 2012</v>
      </c>
      <c r="E172" s="45" t="s">
        <v>35</v>
      </c>
      <c r="F172" s="46">
        <v>2</v>
      </c>
      <c r="G172" s="47">
        <v>6</v>
      </c>
      <c r="H172" s="48">
        <f t="shared" si="23"/>
        <v>12</v>
      </c>
      <c r="I172" s="49">
        <v>3.3136000000000001</v>
      </c>
      <c r="J172" s="50">
        <v>3.07</v>
      </c>
      <c r="K172" s="51">
        <f t="shared" si="19"/>
        <v>0.24360000000000026</v>
      </c>
      <c r="L172" s="53">
        <f t="shared" si="20"/>
        <v>2.8263999999999996</v>
      </c>
      <c r="M172" s="51">
        <f>IF(I172="",0,IF(K172&lt;0,Sayfa3!$P$5,Sayfa3!$S$5))</f>
        <v>0.15000000000000036</v>
      </c>
      <c r="N172" s="52" t="str">
        <f>IF(E172="","",IF(K172&lt;Sayfa3!$P$5,"P",IF(K172&gt;Sayfa3!$S$5,"P","")))</f>
        <v>P</v>
      </c>
      <c r="O172" s="53">
        <f t="shared" si="16"/>
        <v>2.6763999999999992</v>
      </c>
      <c r="P172" s="54">
        <f t="shared" si="17"/>
        <v>8.8699999999999992</v>
      </c>
      <c r="Q172" s="55"/>
      <c r="R172" s="56" t="s">
        <v>35</v>
      </c>
    </row>
    <row r="173" spans="1:18" s="56" customFormat="1" ht="17.25" customHeight="1" outlineLevel="1">
      <c r="A173" s="41">
        <f t="shared" si="18"/>
        <v>8.8699999999999992</v>
      </c>
      <c r="B173" s="42">
        <f t="shared" si="21"/>
        <v>162</v>
      </c>
      <c r="C173" s="43">
        <v>41161</v>
      </c>
      <c r="D173" s="44" t="str">
        <f t="shared" si="22"/>
        <v>Eylül 2012</v>
      </c>
      <c r="E173" s="45" t="s">
        <v>35</v>
      </c>
      <c r="F173" s="46">
        <v>7</v>
      </c>
      <c r="G173" s="47">
        <v>6</v>
      </c>
      <c r="H173" s="48">
        <f t="shared" si="23"/>
        <v>42</v>
      </c>
      <c r="I173" s="49">
        <v>3.3136000000000001</v>
      </c>
      <c r="J173" s="50">
        <v>3.07</v>
      </c>
      <c r="K173" s="51">
        <f t="shared" si="19"/>
        <v>0.24360000000000026</v>
      </c>
      <c r="L173" s="53">
        <f t="shared" si="20"/>
        <v>2.8263999999999996</v>
      </c>
      <c r="M173" s="51">
        <f>IF(I173="",0,IF(K173&lt;0,Sayfa3!$P$5,Sayfa3!$S$5))</f>
        <v>0.15000000000000036</v>
      </c>
      <c r="N173" s="52" t="str">
        <f>IF(E173="","",IF(K173&lt;Sayfa3!$P$5,"P",IF(K173&gt;Sayfa3!$S$5,"P","")))</f>
        <v>P</v>
      </c>
      <c r="O173" s="53">
        <f t="shared" si="16"/>
        <v>2.6763999999999992</v>
      </c>
      <c r="P173" s="54">
        <f t="shared" si="17"/>
        <v>8.8699999999999992</v>
      </c>
      <c r="Q173" s="55"/>
      <c r="R173" s="56" t="s">
        <v>35</v>
      </c>
    </row>
    <row r="174" spans="1:18" s="56" customFormat="1" ht="17.25" customHeight="1" outlineLevel="1">
      <c r="A174" s="41">
        <f t="shared" si="18"/>
        <v>8.8699999999999992</v>
      </c>
      <c r="B174" s="42">
        <f t="shared" si="21"/>
        <v>163</v>
      </c>
      <c r="C174" s="43">
        <v>41161</v>
      </c>
      <c r="D174" s="44" t="str">
        <f t="shared" si="22"/>
        <v>Eylül 2012</v>
      </c>
      <c r="E174" s="45" t="s">
        <v>35</v>
      </c>
      <c r="F174" s="46">
        <v>3</v>
      </c>
      <c r="G174" s="47">
        <v>6</v>
      </c>
      <c r="H174" s="48">
        <f t="shared" si="23"/>
        <v>18</v>
      </c>
      <c r="I174" s="49">
        <v>3.3136000000000001</v>
      </c>
      <c r="J174" s="50">
        <v>3.07</v>
      </c>
      <c r="K174" s="51">
        <f t="shared" si="19"/>
        <v>0.24360000000000026</v>
      </c>
      <c r="L174" s="53">
        <f t="shared" si="20"/>
        <v>2.8263999999999996</v>
      </c>
      <c r="M174" s="51">
        <f>IF(I174="",0,IF(K174&lt;0,Sayfa3!$P$5,Sayfa3!$S$5))</f>
        <v>0.15000000000000036</v>
      </c>
      <c r="N174" s="52" t="str">
        <f>IF(E174="","",IF(K174&lt;Sayfa3!$P$5,"P",IF(K174&gt;Sayfa3!$S$5,"P","")))</f>
        <v>P</v>
      </c>
      <c r="O174" s="53">
        <f t="shared" si="16"/>
        <v>2.6763999999999992</v>
      </c>
      <c r="P174" s="54">
        <f t="shared" si="17"/>
        <v>8.8699999999999992</v>
      </c>
      <c r="Q174" s="55"/>
      <c r="R174" s="56" t="s">
        <v>35</v>
      </c>
    </row>
    <row r="175" spans="1:18" s="56" customFormat="1" ht="17.25" customHeight="1" outlineLevel="1">
      <c r="A175" s="41">
        <f t="shared" si="18"/>
        <v>8.8699999999999992</v>
      </c>
      <c r="B175" s="42">
        <f t="shared" si="21"/>
        <v>164</v>
      </c>
      <c r="C175" s="43">
        <v>41161</v>
      </c>
      <c r="D175" s="44" t="str">
        <f t="shared" si="22"/>
        <v>Eylül 2012</v>
      </c>
      <c r="E175" s="45" t="s">
        <v>35</v>
      </c>
      <c r="F175" s="46">
        <v>7</v>
      </c>
      <c r="G175" s="47">
        <v>6</v>
      </c>
      <c r="H175" s="48">
        <f t="shared" si="23"/>
        <v>42</v>
      </c>
      <c r="I175" s="49">
        <v>3.3136000000000001</v>
      </c>
      <c r="J175" s="50">
        <v>3.07</v>
      </c>
      <c r="K175" s="51">
        <f t="shared" si="19"/>
        <v>0.24360000000000026</v>
      </c>
      <c r="L175" s="53">
        <f t="shared" si="20"/>
        <v>2.8263999999999996</v>
      </c>
      <c r="M175" s="51">
        <f>IF(I175="",0,IF(K175&lt;0,Sayfa3!$P$5,Sayfa3!$S$5))</f>
        <v>0.15000000000000036</v>
      </c>
      <c r="N175" s="52" t="str">
        <f>IF(E175="","",IF(K175&lt;Sayfa3!$P$5,"P",IF(K175&gt;Sayfa3!$S$5,"P","")))</f>
        <v>P</v>
      </c>
      <c r="O175" s="53">
        <f t="shared" si="16"/>
        <v>2.6763999999999992</v>
      </c>
      <c r="P175" s="54">
        <f t="shared" si="17"/>
        <v>8.8699999999999992</v>
      </c>
      <c r="Q175" s="55"/>
      <c r="R175" s="56" t="s">
        <v>35</v>
      </c>
    </row>
    <row r="176" spans="1:18" s="56" customFormat="1" ht="17.25" customHeight="1" outlineLevel="1">
      <c r="A176" s="41">
        <f t="shared" si="18"/>
        <v>8.8699999999999992</v>
      </c>
      <c r="B176" s="42">
        <f t="shared" si="21"/>
        <v>165</v>
      </c>
      <c r="C176" s="43">
        <v>41161</v>
      </c>
      <c r="D176" s="44" t="str">
        <f t="shared" si="22"/>
        <v>Eylül 2012</v>
      </c>
      <c r="E176" s="45" t="s">
        <v>35</v>
      </c>
      <c r="F176" s="46">
        <v>3</v>
      </c>
      <c r="G176" s="47">
        <v>6</v>
      </c>
      <c r="H176" s="48">
        <f t="shared" si="23"/>
        <v>18</v>
      </c>
      <c r="I176" s="49">
        <v>3.3136000000000001</v>
      </c>
      <c r="J176" s="50">
        <v>3.07</v>
      </c>
      <c r="K176" s="51">
        <f t="shared" si="19"/>
        <v>0.24360000000000026</v>
      </c>
      <c r="L176" s="53">
        <f t="shared" si="20"/>
        <v>2.8263999999999996</v>
      </c>
      <c r="M176" s="51">
        <f>IF(I176="",0,IF(K176&lt;0,Sayfa3!$P$5,Sayfa3!$S$5))</f>
        <v>0.15000000000000036</v>
      </c>
      <c r="N176" s="52" t="str">
        <f>IF(E176="","",IF(K176&lt;Sayfa3!$P$5,"P",IF(K176&gt;Sayfa3!$S$5,"P","")))</f>
        <v>P</v>
      </c>
      <c r="O176" s="53">
        <f t="shared" si="16"/>
        <v>2.6763999999999992</v>
      </c>
      <c r="P176" s="54">
        <f t="shared" si="17"/>
        <v>8.8699999999999992</v>
      </c>
      <c r="Q176" s="55"/>
      <c r="R176" s="56" t="s">
        <v>35</v>
      </c>
    </row>
    <row r="177" spans="1:18" s="56" customFormat="1" ht="17.25" customHeight="1" outlineLevel="1">
      <c r="A177" s="41">
        <f t="shared" si="18"/>
        <v>8.8699999999999992</v>
      </c>
      <c r="B177" s="42">
        <f t="shared" si="21"/>
        <v>166</v>
      </c>
      <c r="C177" s="43">
        <v>41161</v>
      </c>
      <c r="D177" s="44" t="str">
        <f t="shared" si="22"/>
        <v>Eylül 2012</v>
      </c>
      <c r="E177" s="45" t="s">
        <v>35</v>
      </c>
      <c r="F177" s="46">
        <v>3</v>
      </c>
      <c r="G177" s="47">
        <v>6</v>
      </c>
      <c r="H177" s="48">
        <f t="shared" si="23"/>
        <v>18</v>
      </c>
      <c r="I177" s="49">
        <v>3.3136000000000001</v>
      </c>
      <c r="J177" s="50">
        <v>3.07</v>
      </c>
      <c r="K177" s="51">
        <f t="shared" si="19"/>
        <v>0.24360000000000026</v>
      </c>
      <c r="L177" s="53">
        <f t="shared" si="20"/>
        <v>2.8263999999999996</v>
      </c>
      <c r="M177" s="51">
        <f>IF(I177="",0,IF(K177&lt;0,Sayfa3!$P$5,Sayfa3!$S$5))</f>
        <v>0.15000000000000036</v>
      </c>
      <c r="N177" s="52" t="str">
        <f>IF(E177="","",IF(K177&lt;Sayfa3!$P$5,"P",IF(K177&gt;Sayfa3!$S$5,"P","")))</f>
        <v>P</v>
      </c>
      <c r="O177" s="53">
        <f t="shared" si="16"/>
        <v>2.6763999999999992</v>
      </c>
      <c r="P177" s="54">
        <f t="shared" si="17"/>
        <v>8.8699999999999992</v>
      </c>
      <c r="Q177" s="55"/>
      <c r="R177" s="56" t="s">
        <v>35</v>
      </c>
    </row>
    <row r="178" spans="1:18" s="56" customFormat="1" ht="17.25" customHeight="1" outlineLevel="1">
      <c r="A178" s="41">
        <f t="shared" si="18"/>
        <v>8.8699999999999992</v>
      </c>
      <c r="B178" s="42">
        <f t="shared" si="21"/>
        <v>167</v>
      </c>
      <c r="C178" s="43">
        <v>41161</v>
      </c>
      <c r="D178" s="44" t="str">
        <f t="shared" si="22"/>
        <v>Eylül 2012</v>
      </c>
      <c r="E178" s="45" t="s">
        <v>35</v>
      </c>
      <c r="F178" s="46">
        <v>7</v>
      </c>
      <c r="G178" s="47">
        <v>6</v>
      </c>
      <c r="H178" s="48">
        <f t="shared" si="23"/>
        <v>42</v>
      </c>
      <c r="I178" s="49">
        <v>3.3136000000000001</v>
      </c>
      <c r="J178" s="50">
        <v>3.07</v>
      </c>
      <c r="K178" s="51">
        <f t="shared" si="19"/>
        <v>0.24360000000000026</v>
      </c>
      <c r="L178" s="53">
        <f t="shared" si="20"/>
        <v>2.8263999999999996</v>
      </c>
      <c r="M178" s="51">
        <f>IF(I178="",0,IF(K178&lt;0,Sayfa3!$P$5,Sayfa3!$S$5))</f>
        <v>0.15000000000000036</v>
      </c>
      <c r="N178" s="52" t="str">
        <f>IF(E178="","",IF(K178&lt;Sayfa3!$P$5,"P",IF(K178&gt;Sayfa3!$S$5,"P","")))</f>
        <v>P</v>
      </c>
      <c r="O178" s="53">
        <f t="shared" si="16"/>
        <v>2.6763999999999992</v>
      </c>
      <c r="P178" s="54">
        <f t="shared" si="17"/>
        <v>8.8699999999999992</v>
      </c>
      <c r="Q178" s="55"/>
      <c r="R178" s="56" t="s">
        <v>35</v>
      </c>
    </row>
    <row r="179" spans="1:18" s="56" customFormat="1" ht="17.25" customHeight="1" outlineLevel="1">
      <c r="A179" s="41">
        <f t="shared" si="18"/>
        <v>8.8699999999999992</v>
      </c>
      <c r="B179" s="42">
        <f t="shared" si="21"/>
        <v>168</v>
      </c>
      <c r="C179" s="43">
        <v>41161</v>
      </c>
      <c r="D179" s="44" t="str">
        <f t="shared" si="22"/>
        <v>Eylül 2012</v>
      </c>
      <c r="E179" s="45" t="s">
        <v>35</v>
      </c>
      <c r="F179" s="46">
        <v>10</v>
      </c>
      <c r="G179" s="47">
        <v>6</v>
      </c>
      <c r="H179" s="48">
        <f t="shared" si="23"/>
        <v>60</v>
      </c>
      <c r="I179" s="49">
        <v>3.3136000000000001</v>
      </c>
      <c r="J179" s="50">
        <v>3.07</v>
      </c>
      <c r="K179" s="51">
        <f t="shared" si="19"/>
        <v>0.24360000000000026</v>
      </c>
      <c r="L179" s="53">
        <f t="shared" si="20"/>
        <v>2.8263999999999996</v>
      </c>
      <c r="M179" s="51">
        <f>IF(I179="",0,IF(K179&lt;0,Sayfa3!$P$5,Sayfa3!$S$5))</f>
        <v>0.15000000000000036</v>
      </c>
      <c r="N179" s="52" t="str">
        <f>IF(E179="","",IF(K179&lt;Sayfa3!$P$5,"P",IF(K179&gt;Sayfa3!$S$5,"P","")))</f>
        <v>P</v>
      </c>
      <c r="O179" s="53">
        <f t="shared" si="16"/>
        <v>2.6763999999999992</v>
      </c>
      <c r="P179" s="54">
        <f t="shared" si="17"/>
        <v>8.8699999999999992</v>
      </c>
      <c r="Q179" s="55"/>
      <c r="R179" s="56" t="s">
        <v>35</v>
      </c>
    </row>
    <row r="180" spans="1:18" s="56" customFormat="1" ht="17.25" customHeight="1" outlineLevel="1">
      <c r="A180" s="41">
        <f t="shared" si="18"/>
        <v>8.8699999999999992</v>
      </c>
      <c r="B180" s="42">
        <f t="shared" si="21"/>
        <v>169</v>
      </c>
      <c r="C180" s="43">
        <v>41161</v>
      </c>
      <c r="D180" s="44" t="str">
        <f t="shared" si="22"/>
        <v>Eylül 2012</v>
      </c>
      <c r="E180" s="45" t="s">
        <v>35</v>
      </c>
      <c r="F180" s="46">
        <v>10</v>
      </c>
      <c r="G180" s="47">
        <v>6</v>
      </c>
      <c r="H180" s="48">
        <f t="shared" si="23"/>
        <v>60</v>
      </c>
      <c r="I180" s="49">
        <v>3.3136000000000001</v>
      </c>
      <c r="J180" s="50">
        <v>3.07</v>
      </c>
      <c r="K180" s="51">
        <f t="shared" si="19"/>
        <v>0.24360000000000026</v>
      </c>
      <c r="L180" s="53">
        <f t="shared" si="20"/>
        <v>2.8263999999999996</v>
      </c>
      <c r="M180" s="51">
        <f>IF(I180="",0,IF(K180&lt;0,Sayfa3!$P$5,Sayfa3!$S$5))</f>
        <v>0.15000000000000036</v>
      </c>
      <c r="N180" s="52" t="str">
        <f>IF(E180="","",IF(K180&lt;Sayfa3!$P$5,"P",IF(K180&gt;Sayfa3!$S$5,"P","")))</f>
        <v>P</v>
      </c>
      <c r="O180" s="53">
        <f t="shared" si="16"/>
        <v>2.6763999999999992</v>
      </c>
      <c r="P180" s="54">
        <f t="shared" si="17"/>
        <v>8.8699999999999992</v>
      </c>
      <c r="Q180" s="55"/>
      <c r="R180" s="56" t="s">
        <v>35</v>
      </c>
    </row>
    <row r="181" spans="1:18" s="56" customFormat="1" ht="17.25" customHeight="1" outlineLevel="1">
      <c r="A181" s="41">
        <f t="shared" si="18"/>
        <v>8.8699999999999992</v>
      </c>
      <c r="B181" s="42">
        <f t="shared" si="21"/>
        <v>170</v>
      </c>
      <c r="C181" s="43">
        <v>41161</v>
      </c>
      <c r="D181" s="44" t="str">
        <f t="shared" si="22"/>
        <v>Eylül 2012</v>
      </c>
      <c r="E181" s="45" t="s">
        <v>35</v>
      </c>
      <c r="F181" s="46">
        <v>10</v>
      </c>
      <c r="G181" s="47">
        <v>6</v>
      </c>
      <c r="H181" s="48">
        <f t="shared" si="23"/>
        <v>60</v>
      </c>
      <c r="I181" s="49">
        <v>3.3136000000000001</v>
      </c>
      <c r="J181" s="50">
        <v>3.07</v>
      </c>
      <c r="K181" s="51">
        <f t="shared" si="19"/>
        <v>0.24360000000000026</v>
      </c>
      <c r="L181" s="53">
        <f t="shared" si="20"/>
        <v>2.8263999999999996</v>
      </c>
      <c r="M181" s="51">
        <f>IF(I181="",0,IF(K181&lt;0,Sayfa3!$P$5,Sayfa3!$S$5))</f>
        <v>0.15000000000000036</v>
      </c>
      <c r="N181" s="52" t="str">
        <f>IF(E181="","",IF(K181&lt;Sayfa3!$P$5,"P",IF(K181&gt;Sayfa3!$S$5,"P","")))</f>
        <v>P</v>
      </c>
      <c r="O181" s="53">
        <f t="shared" si="16"/>
        <v>2.6763999999999992</v>
      </c>
      <c r="P181" s="54">
        <f t="shared" si="17"/>
        <v>8.8699999999999992</v>
      </c>
      <c r="Q181" s="55"/>
      <c r="R181" s="56" t="s">
        <v>35</v>
      </c>
    </row>
    <row r="182" spans="1:18" s="56" customFormat="1" ht="17.25" customHeight="1" outlineLevel="1">
      <c r="A182" s="41">
        <f t="shared" si="18"/>
        <v>8.8699999999999992</v>
      </c>
      <c r="B182" s="42">
        <f t="shared" si="21"/>
        <v>171</v>
      </c>
      <c r="C182" s="43">
        <v>41161</v>
      </c>
      <c r="D182" s="44" t="str">
        <f t="shared" si="22"/>
        <v>Eylül 2012</v>
      </c>
      <c r="E182" s="45" t="s">
        <v>35</v>
      </c>
      <c r="F182" s="46">
        <v>5</v>
      </c>
      <c r="G182" s="47">
        <v>6</v>
      </c>
      <c r="H182" s="48">
        <f t="shared" si="23"/>
        <v>30</v>
      </c>
      <c r="I182" s="49">
        <v>3.3136000000000001</v>
      </c>
      <c r="J182" s="50">
        <v>3.07</v>
      </c>
      <c r="K182" s="51">
        <f t="shared" si="19"/>
        <v>0.24360000000000026</v>
      </c>
      <c r="L182" s="53">
        <f t="shared" si="20"/>
        <v>2.8263999999999996</v>
      </c>
      <c r="M182" s="51">
        <f>IF(I182="",0,IF(K182&lt;0,Sayfa3!$P$5,Sayfa3!$S$5))</f>
        <v>0.15000000000000036</v>
      </c>
      <c r="N182" s="52" t="str">
        <f>IF(E182="","",IF(K182&lt;Sayfa3!$P$5,"P",IF(K182&gt;Sayfa3!$S$5,"P","")))</f>
        <v>P</v>
      </c>
      <c r="O182" s="53">
        <f t="shared" si="16"/>
        <v>2.6763999999999992</v>
      </c>
      <c r="P182" s="54">
        <f t="shared" si="17"/>
        <v>8.8699999999999992</v>
      </c>
      <c r="Q182" s="55"/>
      <c r="R182" s="56" t="s">
        <v>35</v>
      </c>
    </row>
    <row r="183" spans="1:18" s="56" customFormat="1" ht="17.25" customHeight="1" outlineLevel="1">
      <c r="A183" s="41">
        <f t="shared" si="18"/>
        <v>8.8699999999999992</v>
      </c>
      <c r="B183" s="42">
        <f t="shared" si="21"/>
        <v>172</v>
      </c>
      <c r="C183" s="43">
        <v>41161</v>
      </c>
      <c r="D183" s="44" t="str">
        <f t="shared" si="22"/>
        <v>Eylül 2012</v>
      </c>
      <c r="E183" s="45" t="s">
        <v>35</v>
      </c>
      <c r="F183" s="46">
        <v>2</v>
      </c>
      <c r="G183" s="47">
        <v>6</v>
      </c>
      <c r="H183" s="48">
        <f t="shared" si="23"/>
        <v>12</v>
      </c>
      <c r="I183" s="49">
        <v>3.3136000000000001</v>
      </c>
      <c r="J183" s="50">
        <v>3.07</v>
      </c>
      <c r="K183" s="51">
        <f t="shared" si="19"/>
        <v>0.24360000000000026</v>
      </c>
      <c r="L183" s="53">
        <f t="shared" si="20"/>
        <v>2.8263999999999996</v>
      </c>
      <c r="M183" s="51">
        <f>IF(I183="",0,IF(K183&lt;0,Sayfa3!$P$5,Sayfa3!$S$5))</f>
        <v>0.15000000000000036</v>
      </c>
      <c r="N183" s="52" t="str">
        <f>IF(E183="","",IF(K183&lt;Sayfa3!$P$5,"P",IF(K183&gt;Sayfa3!$S$5,"P","")))</f>
        <v>P</v>
      </c>
      <c r="O183" s="53">
        <f t="shared" si="16"/>
        <v>2.6763999999999992</v>
      </c>
      <c r="P183" s="54">
        <f t="shared" si="17"/>
        <v>8.8699999999999992</v>
      </c>
      <c r="Q183" s="55"/>
      <c r="R183" s="56" t="s">
        <v>35</v>
      </c>
    </row>
    <row r="184" spans="1:18" s="56" customFormat="1" ht="17.25" customHeight="1" outlineLevel="1">
      <c r="A184" s="41">
        <f t="shared" si="18"/>
        <v>8.8699999999999992</v>
      </c>
      <c r="B184" s="42">
        <f t="shared" si="21"/>
        <v>173</v>
      </c>
      <c r="C184" s="43">
        <v>41161</v>
      </c>
      <c r="D184" s="44" t="str">
        <f t="shared" si="22"/>
        <v>Eylül 2012</v>
      </c>
      <c r="E184" s="45" t="s">
        <v>35</v>
      </c>
      <c r="F184" s="46">
        <v>10</v>
      </c>
      <c r="G184" s="47">
        <v>6</v>
      </c>
      <c r="H184" s="48">
        <f t="shared" si="23"/>
        <v>60</v>
      </c>
      <c r="I184" s="49">
        <v>3.3136000000000001</v>
      </c>
      <c r="J184" s="50">
        <v>3.07</v>
      </c>
      <c r="K184" s="51">
        <f t="shared" si="19"/>
        <v>0.24360000000000026</v>
      </c>
      <c r="L184" s="53">
        <f t="shared" si="20"/>
        <v>2.8263999999999996</v>
      </c>
      <c r="M184" s="51">
        <f>IF(I184="",0,IF(K184&lt;0,Sayfa3!$P$5,Sayfa3!$S$5))</f>
        <v>0.15000000000000036</v>
      </c>
      <c r="N184" s="52" t="str">
        <f>IF(E184="","",IF(K184&lt;Sayfa3!$P$5,"P",IF(K184&gt;Sayfa3!$S$5,"P","")))</f>
        <v>P</v>
      </c>
      <c r="O184" s="53">
        <f t="shared" si="16"/>
        <v>2.6763999999999992</v>
      </c>
      <c r="P184" s="54">
        <f t="shared" si="17"/>
        <v>8.8699999999999992</v>
      </c>
      <c r="Q184" s="55"/>
      <c r="R184" s="56" t="s">
        <v>35</v>
      </c>
    </row>
    <row r="185" spans="1:18" s="56" customFormat="1" ht="17.25" customHeight="1" outlineLevel="1">
      <c r="A185" s="41">
        <f t="shared" si="18"/>
        <v>8.8699999999999992</v>
      </c>
      <c r="B185" s="42">
        <f t="shared" si="21"/>
        <v>174</v>
      </c>
      <c r="C185" s="43">
        <v>41161</v>
      </c>
      <c r="D185" s="44" t="str">
        <f t="shared" si="22"/>
        <v>Eylül 2012</v>
      </c>
      <c r="E185" s="45" t="s">
        <v>35</v>
      </c>
      <c r="F185" s="46">
        <v>5</v>
      </c>
      <c r="G185" s="47">
        <v>6</v>
      </c>
      <c r="H185" s="48">
        <f t="shared" si="23"/>
        <v>30</v>
      </c>
      <c r="I185" s="49">
        <v>3.3136000000000001</v>
      </c>
      <c r="J185" s="50">
        <v>3.07</v>
      </c>
      <c r="K185" s="51">
        <f t="shared" si="19"/>
        <v>0.24360000000000026</v>
      </c>
      <c r="L185" s="53">
        <f t="shared" si="20"/>
        <v>2.8263999999999996</v>
      </c>
      <c r="M185" s="51">
        <f>IF(I185="",0,IF(K185&lt;0,Sayfa3!$P$5,Sayfa3!$S$5))</f>
        <v>0.15000000000000036</v>
      </c>
      <c r="N185" s="52" t="str">
        <f>IF(E185="","",IF(K185&lt;Sayfa3!$P$5,"P",IF(K185&gt;Sayfa3!$S$5,"P","")))</f>
        <v>P</v>
      </c>
      <c r="O185" s="53">
        <f t="shared" si="16"/>
        <v>2.6763999999999992</v>
      </c>
      <c r="P185" s="54">
        <f t="shared" si="17"/>
        <v>8.8699999999999992</v>
      </c>
      <c r="Q185" s="55"/>
      <c r="R185" s="56" t="s">
        <v>35</v>
      </c>
    </row>
    <row r="186" spans="1:18" s="56" customFormat="1" ht="17.25" customHeight="1" outlineLevel="1">
      <c r="A186" s="41">
        <f t="shared" si="18"/>
        <v>8.8699999999999992</v>
      </c>
      <c r="B186" s="42">
        <f t="shared" si="21"/>
        <v>175</v>
      </c>
      <c r="C186" s="43">
        <v>41161</v>
      </c>
      <c r="D186" s="44" t="str">
        <f t="shared" si="22"/>
        <v>Eylül 2012</v>
      </c>
      <c r="E186" s="45" t="s">
        <v>35</v>
      </c>
      <c r="F186" s="46">
        <v>7</v>
      </c>
      <c r="G186" s="47">
        <v>6</v>
      </c>
      <c r="H186" s="48">
        <f t="shared" si="23"/>
        <v>42</v>
      </c>
      <c r="I186" s="49">
        <v>3.3136000000000001</v>
      </c>
      <c r="J186" s="50">
        <v>3.07</v>
      </c>
      <c r="K186" s="51">
        <f t="shared" si="19"/>
        <v>0.24360000000000026</v>
      </c>
      <c r="L186" s="53">
        <f t="shared" si="20"/>
        <v>2.8263999999999996</v>
      </c>
      <c r="M186" s="51">
        <f>IF(I186="",0,IF(K186&lt;0,Sayfa3!$P$5,Sayfa3!$S$5))</f>
        <v>0.15000000000000036</v>
      </c>
      <c r="N186" s="52" t="str">
        <f>IF(E186="","",IF(K186&lt;Sayfa3!$P$5,"P",IF(K186&gt;Sayfa3!$S$5,"P","")))</f>
        <v>P</v>
      </c>
      <c r="O186" s="53">
        <f t="shared" si="16"/>
        <v>2.6763999999999992</v>
      </c>
      <c r="P186" s="54">
        <f t="shared" si="17"/>
        <v>8.8699999999999992</v>
      </c>
      <c r="Q186" s="55"/>
      <c r="R186" s="56" t="s">
        <v>35</v>
      </c>
    </row>
    <row r="187" spans="1:18" s="56" customFormat="1" ht="17.25" customHeight="1" outlineLevel="1">
      <c r="A187" s="41">
        <f t="shared" si="18"/>
        <v>8.8699999999999992</v>
      </c>
      <c r="B187" s="42">
        <f t="shared" si="21"/>
        <v>176</v>
      </c>
      <c r="C187" s="43">
        <v>41166</v>
      </c>
      <c r="D187" s="44" t="str">
        <f t="shared" si="22"/>
        <v>Eylül 2012</v>
      </c>
      <c r="E187" s="45" t="s">
        <v>35</v>
      </c>
      <c r="F187" s="46">
        <v>10</v>
      </c>
      <c r="G187" s="47">
        <v>6</v>
      </c>
      <c r="H187" s="48">
        <f t="shared" si="23"/>
        <v>60</v>
      </c>
      <c r="I187" s="49">
        <v>3.3136000000000001</v>
      </c>
      <c r="J187" s="50">
        <v>3.07</v>
      </c>
      <c r="K187" s="51">
        <f t="shared" si="19"/>
        <v>0.24360000000000026</v>
      </c>
      <c r="L187" s="53">
        <f t="shared" si="20"/>
        <v>2.8263999999999996</v>
      </c>
      <c r="M187" s="51">
        <f>IF(I187="",0,IF(K187&lt;0,Sayfa3!$P$5,Sayfa3!$S$5))</f>
        <v>0.15000000000000036</v>
      </c>
      <c r="N187" s="52" t="str">
        <f>IF(E187="","",IF(K187&lt;Sayfa3!$P$5,"P",IF(K187&gt;Sayfa3!$S$5,"P","")))</f>
        <v>P</v>
      </c>
      <c r="O187" s="53">
        <f t="shared" si="16"/>
        <v>2.6763999999999992</v>
      </c>
      <c r="P187" s="54">
        <f t="shared" si="17"/>
        <v>8.8699999999999992</v>
      </c>
      <c r="Q187" s="55"/>
      <c r="R187" s="56" t="s">
        <v>35</v>
      </c>
    </row>
    <row r="188" spans="1:18" s="56" customFormat="1" ht="17.25" customHeight="1" outlineLevel="1">
      <c r="A188" s="41">
        <f t="shared" si="18"/>
        <v>8.8699999999999992</v>
      </c>
      <c r="B188" s="42">
        <f t="shared" si="21"/>
        <v>177</v>
      </c>
      <c r="C188" s="43">
        <v>41166</v>
      </c>
      <c r="D188" s="44" t="str">
        <f t="shared" si="22"/>
        <v>Eylül 2012</v>
      </c>
      <c r="E188" s="45" t="s">
        <v>35</v>
      </c>
      <c r="F188" s="46">
        <v>10</v>
      </c>
      <c r="G188" s="47">
        <v>6</v>
      </c>
      <c r="H188" s="48">
        <f t="shared" si="23"/>
        <v>60</v>
      </c>
      <c r="I188" s="49">
        <v>3.3136000000000001</v>
      </c>
      <c r="J188" s="50">
        <v>3.07</v>
      </c>
      <c r="K188" s="51">
        <f t="shared" si="19"/>
        <v>0.24360000000000026</v>
      </c>
      <c r="L188" s="53">
        <f t="shared" si="20"/>
        <v>2.8263999999999996</v>
      </c>
      <c r="M188" s="51">
        <f>IF(I188="",0,IF(K188&lt;0,Sayfa3!$P$5,Sayfa3!$S$5))</f>
        <v>0.15000000000000036</v>
      </c>
      <c r="N188" s="52" t="str">
        <f>IF(E188="","",IF(K188&lt;Sayfa3!$P$5,"P",IF(K188&gt;Sayfa3!$S$5,"P","")))</f>
        <v>P</v>
      </c>
      <c r="O188" s="53">
        <f t="shared" si="16"/>
        <v>2.6763999999999992</v>
      </c>
      <c r="P188" s="54">
        <f t="shared" si="17"/>
        <v>8.8699999999999992</v>
      </c>
      <c r="Q188" s="55"/>
      <c r="R188" s="56" t="s">
        <v>35</v>
      </c>
    </row>
    <row r="189" spans="1:18" s="56" customFormat="1" ht="17.25" customHeight="1" outlineLevel="1">
      <c r="A189" s="41">
        <f t="shared" si="18"/>
        <v>8.8699999999999992</v>
      </c>
      <c r="B189" s="42">
        <f t="shared" si="21"/>
        <v>178</v>
      </c>
      <c r="C189" s="43">
        <v>41166</v>
      </c>
      <c r="D189" s="44" t="str">
        <f t="shared" si="22"/>
        <v>Eylül 2012</v>
      </c>
      <c r="E189" s="45" t="s">
        <v>35</v>
      </c>
      <c r="F189" s="46">
        <v>7</v>
      </c>
      <c r="G189" s="47">
        <v>6</v>
      </c>
      <c r="H189" s="48">
        <f t="shared" si="23"/>
        <v>42</v>
      </c>
      <c r="I189" s="49">
        <v>3.3136000000000001</v>
      </c>
      <c r="J189" s="50">
        <v>3.07</v>
      </c>
      <c r="K189" s="51">
        <f t="shared" si="19"/>
        <v>0.24360000000000026</v>
      </c>
      <c r="L189" s="53">
        <f t="shared" si="20"/>
        <v>2.8263999999999996</v>
      </c>
      <c r="M189" s="51">
        <f>IF(I189="",0,IF(K189&lt;0,Sayfa3!$P$5,Sayfa3!$S$5))</f>
        <v>0.15000000000000036</v>
      </c>
      <c r="N189" s="52" t="str">
        <f>IF(E189="","",IF(K189&lt;Sayfa3!$P$5,"P",IF(K189&gt;Sayfa3!$S$5,"P","")))</f>
        <v>P</v>
      </c>
      <c r="O189" s="53">
        <f t="shared" si="16"/>
        <v>2.6763999999999992</v>
      </c>
      <c r="P189" s="54">
        <f t="shared" si="17"/>
        <v>8.8699999999999992</v>
      </c>
      <c r="Q189" s="55"/>
      <c r="R189" s="56" t="s">
        <v>35</v>
      </c>
    </row>
    <row r="190" spans="1:18" s="56" customFormat="1" ht="17.25" customHeight="1" outlineLevel="1">
      <c r="A190" s="41">
        <f t="shared" si="18"/>
        <v>8.8699999999999992</v>
      </c>
      <c r="B190" s="42">
        <f t="shared" si="21"/>
        <v>179</v>
      </c>
      <c r="C190" s="43">
        <v>41166</v>
      </c>
      <c r="D190" s="44" t="str">
        <f t="shared" si="22"/>
        <v>Eylül 2012</v>
      </c>
      <c r="E190" s="45" t="s">
        <v>35</v>
      </c>
      <c r="F190" s="46">
        <v>3</v>
      </c>
      <c r="G190" s="47">
        <v>6</v>
      </c>
      <c r="H190" s="48">
        <f t="shared" si="23"/>
        <v>18</v>
      </c>
      <c r="I190" s="49">
        <v>3.3136000000000001</v>
      </c>
      <c r="J190" s="50">
        <v>3.07</v>
      </c>
      <c r="K190" s="51">
        <f t="shared" si="19"/>
        <v>0.24360000000000026</v>
      </c>
      <c r="L190" s="53">
        <f t="shared" si="20"/>
        <v>2.8263999999999996</v>
      </c>
      <c r="M190" s="51">
        <f>IF(I190="",0,IF(K190&lt;0,Sayfa3!$P$5,Sayfa3!$S$5))</f>
        <v>0.15000000000000036</v>
      </c>
      <c r="N190" s="52" t="str">
        <f>IF(E190="","",IF(K190&lt;Sayfa3!$P$5,"P",IF(K190&gt;Sayfa3!$S$5,"P","")))</f>
        <v>P</v>
      </c>
      <c r="O190" s="53">
        <f t="shared" si="16"/>
        <v>2.6763999999999992</v>
      </c>
      <c r="P190" s="54">
        <f t="shared" si="17"/>
        <v>8.8699999999999992</v>
      </c>
      <c r="Q190" s="55"/>
      <c r="R190" s="56" t="s">
        <v>35</v>
      </c>
    </row>
    <row r="191" spans="1:18" s="56" customFormat="1" ht="17.25" customHeight="1" outlineLevel="1">
      <c r="A191" s="41">
        <f t="shared" si="18"/>
        <v>8.8699999999999992</v>
      </c>
      <c r="B191" s="42">
        <f t="shared" si="21"/>
        <v>180</v>
      </c>
      <c r="C191" s="43">
        <v>41166</v>
      </c>
      <c r="D191" s="44" t="str">
        <f t="shared" si="22"/>
        <v>Eylül 2012</v>
      </c>
      <c r="E191" s="45" t="s">
        <v>35</v>
      </c>
      <c r="F191" s="46">
        <v>7</v>
      </c>
      <c r="G191" s="47">
        <v>6</v>
      </c>
      <c r="H191" s="48">
        <f t="shared" si="23"/>
        <v>42</v>
      </c>
      <c r="I191" s="49">
        <v>3.3136000000000001</v>
      </c>
      <c r="J191" s="50">
        <v>3.07</v>
      </c>
      <c r="K191" s="51">
        <f t="shared" si="19"/>
        <v>0.24360000000000026</v>
      </c>
      <c r="L191" s="53">
        <f t="shared" si="20"/>
        <v>2.8263999999999996</v>
      </c>
      <c r="M191" s="51">
        <f>IF(I191="",0,IF(K191&lt;0,Sayfa3!$P$5,Sayfa3!$S$5))</f>
        <v>0.15000000000000036</v>
      </c>
      <c r="N191" s="52" t="str">
        <f>IF(E191="","",IF(K191&lt;Sayfa3!$P$5,"P",IF(K191&gt;Sayfa3!$S$5,"P","")))</f>
        <v>P</v>
      </c>
      <c r="O191" s="53">
        <f t="shared" si="16"/>
        <v>2.6763999999999992</v>
      </c>
      <c r="P191" s="54">
        <f t="shared" si="17"/>
        <v>8.8699999999999992</v>
      </c>
      <c r="Q191" s="55"/>
      <c r="R191" s="56" t="s">
        <v>35</v>
      </c>
    </row>
    <row r="192" spans="1:18" s="56" customFormat="1" ht="17.25" customHeight="1" outlineLevel="1">
      <c r="A192" s="41">
        <f t="shared" si="18"/>
        <v>8.8699999999999992</v>
      </c>
      <c r="B192" s="42">
        <f t="shared" si="21"/>
        <v>181</v>
      </c>
      <c r="C192" s="43">
        <v>41166</v>
      </c>
      <c r="D192" s="44" t="str">
        <f t="shared" si="22"/>
        <v>Eylül 2012</v>
      </c>
      <c r="E192" s="45" t="s">
        <v>35</v>
      </c>
      <c r="F192" s="46">
        <v>10</v>
      </c>
      <c r="G192" s="47">
        <v>6</v>
      </c>
      <c r="H192" s="48">
        <f t="shared" si="23"/>
        <v>60</v>
      </c>
      <c r="I192" s="49">
        <v>3.3136000000000001</v>
      </c>
      <c r="J192" s="50">
        <v>3.07</v>
      </c>
      <c r="K192" s="51">
        <f t="shared" si="19"/>
        <v>0.24360000000000026</v>
      </c>
      <c r="L192" s="53">
        <f t="shared" si="20"/>
        <v>2.8263999999999996</v>
      </c>
      <c r="M192" s="51">
        <f>IF(I192="",0,IF(K192&lt;0,Sayfa3!$P$5,Sayfa3!$S$5))</f>
        <v>0.15000000000000036</v>
      </c>
      <c r="N192" s="52" t="str">
        <f>IF(E192="","",IF(K192&lt;Sayfa3!$P$5,"P",IF(K192&gt;Sayfa3!$S$5,"P","")))</f>
        <v>P</v>
      </c>
      <c r="O192" s="53">
        <f t="shared" si="16"/>
        <v>2.6763999999999992</v>
      </c>
      <c r="P192" s="54">
        <f t="shared" si="17"/>
        <v>8.8699999999999992</v>
      </c>
      <c r="Q192" s="55"/>
      <c r="R192" s="56" t="s">
        <v>35</v>
      </c>
    </row>
    <row r="193" spans="1:18" s="56" customFormat="1" ht="17.25" customHeight="1" outlineLevel="1">
      <c r="A193" s="41">
        <f t="shared" si="18"/>
        <v>8.8699999999999992</v>
      </c>
      <c r="B193" s="42">
        <f t="shared" si="21"/>
        <v>182</v>
      </c>
      <c r="C193" s="43">
        <v>41166</v>
      </c>
      <c r="D193" s="44" t="str">
        <f t="shared" si="22"/>
        <v>Eylül 2012</v>
      </c>
      <c r="E193" s="45" t="s">
        <v>35</v>
      </c>
      <c r="F193" s="46">
        <v>8</v>
      </c>
      <c r="G193" s="47">
        <v>6</v>
      </c>
      <c r="H193" s="48">
        <f t="shared" si="23"/>
        <v>48</v>
      </c>
      <c r="I193" s="49">
        <v>3.3136000000000001</v>
      </c>
      <c r="J193" s="50">
        <v>3.07</v>
      </c>
      <c r="K193" s="51">
        <f t="shared" si="19"/>
        <v>0.24360000000000026</v>
      </c>
      <c r="L193" s="53">
        <f t="shared" si="20"/>
        <v>2.8263999999999996</v>
      </c>
      <c r="M193" s="51">
        <f>IF(I193="",0,IF(K193&lt;0,Sayfa3!$P$5,Sayfa3!$S$5))</f>
        <v>0.15000000000000036</v>
      </c>
      <c r="N193" s="52" t="str">
        <f>IF(E193="","",IF(K193&lt;Sayfa3!$P$5,"P",IF(K193&gt;Sayfa3!$S$5,"P","")))</f>
        <v>P</v>
      </c>
      <c r="O193" s="53">
        <f t="shared" si="16"/>
        <v>2.6763999999999992</v>
      </c>
      <c r="P193" s="54">
        <f t="shared" si="17"/>
        <v>8.8699999999999992</v>
      </c>
      <c r="Q193" s="55"/>
      <c r="R193" s="56" t="s">
        <v>35</v>
      </c>
    </row>
    <row r="194" spans="1:18" s="56" customFormat="1" ht="17.25" customHeight="1" outlineLevel="1">
      <c r="A194" s="41">
        <f t="shared" si="18"/>
        <v>8.8699999999999992</v>
      </c>
      <c r="B194" s="42">
        <f t="shared" si="21"/>
        <v>183</v>
      </c>
      <c r="C194" s="43">
        <v>41166</v>
      </c>
      <c r="D194" s="44" t="str">
        <f t="shared" si="22"/>
        <v>Eylül 2012</v>
      </c>
      <c r="E194" s="45" t="s">
        <v>35</v>
      </c>
      <c r="F194" s="46">
        <v>10</v>
      </c>
      <c r="G194" s="47">
        <v>6</v>
      </c>
      <c r="H194" s="48">
        <f t="shared" si="23"/>
        <v>60</v>
      </c>
      <c r="I194" s="49">
        <v>3.3136000000000001</v>
      </c>
      <c r="J194" s="50">
        <v>3.07</v>
      </c>
      <c r="K194" s="51">
        <f t="shared" si="19"/>
        <v>0.24360000000000026</v>
      </c>
      <c r="L194" s="53">
        <f t="shared" si="20"/>
        <v>2.8263999999999996</v>
      </c>
      <c r="M194" s="51">
        <f>IF(I194="",0,IF(K194&lt;0,Sayfa3!$P$5,Sayfa3!$S$5))</f>
        <v>0.15000000000000036</v>
      </c>
      <c r="N194" s="52" t="str">
        <f>IF(E194="","",IF(K194&lt;Sayfa3!$P$5,"P",IF(K194&gt;Sayfa3!$S$5,"P","")))</f>
        <v>P</v>
      </c>
      <c r="O194" s="53">
        <f t="shared" si="16"/>
        <v>2.6763999999999992</v>
      </c>
      <c r="P194" s="54">
        <f t="shared" si="17"/>
        <v>8.8699999999999992</v>
      </c>
      <c r="Q194" s="55"/>
      <c r="R194" s="56" t="s">
        <v>35</v>
      </c>
    </row>
    <row r="195" spans="1:18" s="56" customFormat="1" ht="17.25" customHeight="1" outlineLevel="1">
      <c r="A195" s="41">
        <f t="shared" si="18"/>
        <v>8.8699999999999992</v>
      </c>
      <c r="B195" s="42">
        <f t="shared" si="21"/>
        <v>184</v>
      </c>
      <c r="C195" s="43">
        <v>41166</v>
      </c>
      <c r="D195" s="44" t="str">
        <f t="shared" si="22"/>
        <v>Eylül 2012</v>
      </c>
      <c r="E195" s="45" t="s">
        <v>35</v>
      </c>
      <c r="F195" s="46">
        <v>10</v>
      </c>
      <c r="G195" s="47">
        <v>6</v>
      </c>
      <c r="H195" s="48">
        <f t="shared" si="23"/>
        <v>60</v>
      </c>
      <c r="I195" s="49">
        <v>3.3136000000000001</v>
      </c>
      <c r="J195" s="50">
        <v>3.07</v>
      </c>
      <c r="K195" s="51">
        <f t="shared" si="19"/>
        <v>0.24360000000000026</v>
      </c>
      <c r="L195" s="53">
        <f t="shared" si="20"/>
        <v>2.8263999999999996</v>
      </c>
      <c r="M195" s="51">
        <f>IF(I195="",0,IF(K195&lt;0,Sayfa3!$P$5,Sayfa3!$S$5))</f>
        <v>0.15000000000000036</v>
      </c>
      <c r="N195" s="52" t="str">
        <f>IF(E195="","",IF(K195&lt;Sayfa3!$P$5,"P",IF(K195&gt;Sayfa3!$S$5,"P","")))</f>
        <v>P</v>
      </c>
      <c r="O195" s="53">
        <f t="shared" si="16"/>
        <v>2.6763999999999992</v>
      </c>
      <c r="P195" s="54">
        <f t="shared" si="17"/>
        <v>8.8699999999999992</v>
      </c>
      <c r="Q195" s="55"/>
      <c r="R195" s="56" t="s">
        <v>35</v>
      </c>
    </row>
    <row r="196" spans="1:18" s="56" customFormat="1" ht="17.25" customHeight="1" outlineLevel="1">
      <c r="A196" s="41">
        <f t="shared" si="18"/>
        <v>8.8699999999999992</v>
      </c>
      <c r="B196" s="42">
        <f t="shared" si="21"/>
        <v>185</v>
      </c>
      <c r="C196" s="43">
        <v>41166</v>
      </c>
      <c r="D196" s="44" t="str">
        <f t="shared" si="22"/>
        <v>Eylül 2012</v>
      </c>
      <c r="E196" s="45" t="s">
        <v>35</v>
      </c>
      <c r="F196" s="46">
        <v>7</v>
      </c>
      <c r="G196" s="47">
        <v>6</v>
      </c>
      <c r="H196" s="48">
        <f t="shared" si="23"/>
        <v>42</v>
      </c>
      <c r="I196" s="49">
        <v>3.3136000000000001</v>
      </c>
      <c r="J196" s="50">
        <v>3.07</v>
      </c>
      <c r="K196" s="51">
        <f t="shared" si="19"/>
        <v>0.24360000000000026</v>
      </c>
      <c r="L196" s="53">
        <f t="shared" si="20"/>
        <v>2.8263999999999996</v>
      </c>
      <c r="M196" s="51">
        <f>IF(I196="",0,IF(K196&lt;0,Sayfa3!$P$5,Sayfa3!$S$5))</f>
        <v>0.15000000000000036</v>
      </c>
      <c r="N196" s="52" t="str">
        <f>IF(E196="","",IF(K196&lt;Sayfa3!$P$5,"P",IF(K196&gt;Sayfa3!$S$5,"P","")))</f>
        <v>P</v>
      </c>
      <c r="O196" s="53">
        <f t="shared" si="16"/>
        <v>2.6763999999999992</v>
      </c>
      <c r="P196" s="54">
        <f t="shared" si="17"/>
        <v>8.8699999999999992</v>
      </c>
      <c r="Q196" s="55"/>
      <c r="R196" s="56" t="s">
        <v>35</v>
      </c>
    </row>
    <row r="197" spans="1:18" s="56" customFormat="1" ht="17.25" customHeight="1" outlineLevel="1">
      <c r="A197" s="41">
        <f t="shared" si="18"/>
        <v>8.8699999999999992</v>
      </c>
      <c r="B197" s="42">
        <f t="shared" si="21"/>
        <v>186</v>
      </c>
      <c r="C197" s="43">
        <v>41166</v>
      </c>
      <c r="D197" s="44" t="str">
        <f t="shared" si="22"/>
        <v>Eylül 2012</v>
      </c>
      <c r="E197" s="45" t="s">
        <v>35</v>
      </c>
      <c r="F197" s="46">
        <v>2</v>
      </c>
      <c r="G197" s="47">
        <v>6</v>
      </c>
      <c r="H197" s="48">
        <f t="shared" si="23"/>
        <v>12</v>
      </c>
      <c r="I197" s="49">
        <v>3.3136000000000001</v>
      </c>
      <c r="J197" s="50">
        <v>3.07</v>
      </c>
      <c r="K197" s="51">
        <f t="shared" si="19"/>
        <v>0.24360000000000026</v>
      </c>
      <c r="L197" s="53">
        <f t="shared" si="20"/>
        <v>2.8263999999999996</v>
      </c>
      <c r="M197" s="51">
        <f>IF(I197="",0,IF(K197&lt;0,Sayfa3!$P$5,Sayfa3!$S$5))</f>
        <v>0.15000000000000036</v>
      </c>
      <c r="N197" s="52" t="str">
        <f>IF(E197="","",IF(K197&lt;Sayfa3!$P$5,"P",IF(K197&gt;Sayfa3!$S$5,"P","")))</f>
        <v>P</v>
      </c>
      <c r="O197" s="53">
        <f t="shared" si="16"/>
        <v>2.6763999999999992</v>
      </c>
      <c r="P197" s="54">
        <f t="shared" si="17"/>
        <v>8.8699999999999992</v>
      </c>
      <c r="Q197" s="55"/>
      <c r="R197" s="56" t="s">
        <v>35</v>
      </c>
    </row>
    <row r="198" spans="1:18" s="56" customFormat="1" ht="17.25" customHeight="1" outlineLevel="1">
      <c r="A198" s="41">
        <f t="shared" si="18"/>
        <v>8.8699999999999992</v>
      </c>
      <c r="B198" s="42">
        <f t="shared" si="21"/>
        <v>187</v>
      </c>
      <c r="C198" s="43">
        <v>41166</v>
      </c>
      <c r="D198" s="44" t="str">
        <f t="shared" si="22"/>
        <v>Eylül 2012</v>
      </c>
      <c r="E198" s="45" t="s">
        <v>35</v>
      </c>
      <c r="F198" s="46">
        <v>5</v>
      </c>
      <c r="G198" s="47">
        <v>6</v>
      </c>
      <c r="H198" s="48">
        <f t="shared" si="23"/>
        <v>30</v>
      </c>
      <c r="I198" s="49">
        <v>3.3136000000000001</v>
      </c>
      <c r="J198" s="50">
        <v>3.07</v>
      </c>
      <c r="K198" s="51">
        <f t="shared" si="19"/>
        <v>0.24360000000000026</v>
      </c>
      <c r="L198" s="53">
        <f t="shared" si="20"/>
        <v>2.8263999999999996</v>
      </c>
      <c r="M198" s="51">
        <f>IF(I198="",0,IF(K198&lt;0,Sayfa3!$P$5,Sayfa3!$S$5))</f>
        <v>0.15000000000000036</v>
      </c>
      <c r="N198" s="52" t="str">
        <f>IF(E198="","",IF(K198&lt;Sayfa3!$P$5,"P",IF(K198&gt;Sayfa3!$S$5,"P","")))</f>
        <v>P</v>
      </c>
      <c r="O198" s="53">
        <f t="shared" si="16"/>
        <v>2.6763999999999992</v>
      </c>
      <c r="P198" s="54">
        <f t="shared" si="17"/>
        <v>8.8699999999999992</v>
      </c>
      <c r="Q198" s="55"/>
      <c r="R198" s="56" t="s">
        <v>35</v>
      </c>
    </row>
    <row r="199" spans="1:18" s="56" customFormat="1" ht="17.25" customHeight="1" outlineLevel="1">
      <c r="A199" s="41">
        <f t="shared" si="18"/>
        <v>8.8699999999999992</v>
      </c>
      <c r="B199" s="42">
        <f t="shared" si="21"/>
        <v>188</v>
      </c>
      <c r="C199" s="43">
        <v>41170</v>
      </c>
      <c r="D199" s="44" t="str">
        <f t="shared" si="22"/>
        <v>Eylül 2012</v>
      </c>
      <c r="E199" s="45" t="s">
        <v>35</v>
      </c>
      <c r="F199" s="46">
        <v>7</v>
      </c>
      <c r="G199" s="47">
        <v>6</v>
      </c>
      <c r="H199" s="48">
        <f t="shared" si="23"/>
        <v>42</v>
      </c>
      <c r="I199" s="49">
        <v>3.3136000000000001</v>
      </c>
      <c r="J199" s="50">
        <v>3.07</v>
      </c>
      <c r="K199" s="51">
        <f t="shared" si="19"/>
        <v>0.24360000000000026</v>
      </c>
      <c r="L199" s="53">
        <f t="shared" si="20"/>
        <v>2.8263999999999996</v>
      </c>
      <c r="M199" s="51">
        <f>IF(I199="",0,IF(K199&lt;0,Sayfa3!$P$5,Sayfa3!$S$5))</f>
        <v>0.15000000000000036</v>
      </c>
      <c r="N199" s="52" t="str">
        <f>IF(E199="","",IF(K199&lt;Sayfa3!$P$5,"P",IF(K199&gt;Sayfa3!$S$5,"P","")))</f>
        <v>P</v>
      </c>
      <c r="O199" s="53">
        <f t="shared" si="16"/>
        <v>2.6763999999999992</v>
      </c>
      <c r="P199" s="54">
        <f t="shared" si="17"/>
        <v>8.8699999999999992</v>
      </c>
      <c r="Q199" s="55"/>
      <c r="R199" s="56" t="s">
        <v>35</v>
      </c>
    </row>
    <row r="200" spans="1:18" s="56" customFormat="1" ht="17.25" customHeight="1" outlineLevel="1">
      <c r="A200" s="41">
        <f t="shared" si="18"/>
        <v>8.8699999999999992</v>
      </c>
      <c r="B200" s="42">
        <f t="shared" si="21"/>
        <v>189</v>
      </c>
      <c r="C200" s="43">
        <v>41170</v>
      </c>
      <c r="D200" s="44" t="str">
        <f t="shared" si="22"/>
        <v>Eylül 2012</v>
      </c>
      <c r="E200" s="45" t="s">
        <v>35</v>
      </c>
      <c r="F200" s="46">
        <v>5</v>
      </c>
      <c r="G200" s="47">
        <v>6</v>
      </c>
      <c r="H200" s="48">
        <f t="shared" si="23"/>
        <v>30</v>
      </c>
      <c r="I200" s="49">
        <v>3.3136000000000001</v>
      </c>
      <c r="J200" s="50">
        <v>3.07</v>
      </c>
      <c r="K200" s="51">
        <f t="shared" si="19"/>
        <v>0.24360000000000026</v>
      </c>
      <c r="L200" s="53">
        <f t="shared" si="20"/>
        <v>2.8263999999999996</v>
      </c>
      <c r="M200" s="51">
        <f>IF(I200="",0,IF(K200&lt;0,Sayfa3!$P$5,Sayfa3!$S$5))</f>
        <v>0.15000000000000036</v>
      </c>
      <c r="N200" s="52" t="str">
        <f>IF(E200="","",IF(K200&lt;Sayfa3!$P$5,"P",IF(K200&gt;Sayfa3!$S$5,"P","")))</f>
        <v>P</v>
      </c>
      <c r="O200" s="53">
        <f t="shared" si="16"/>
        <v>2.6763999999999992</v>
      </c>
      <c r="P200" s="54">
        <f t="shared" si="17"/>
        <v>8.8699999999999992</v>
      </c>
      <c r="Q200" s="55"/>
      <c r="R200" s="56" t="s">
        <v>35</v>
      </c>
    </row>
    <row r="201" spans="1:18" s="56" customFormat="1" ht="17.25" customHeight="1" outlineLevel="1">
      <c r="A201" s="41">
        <f t="shared" si="18"/>
        <v>8.8699999999999992</v>
      </c>
      <c r="B201" s="42">
        <f t="shared" si="21"/>
        <v>190</v>
      </c>
      <c r="C201" s="43">
        <v>41170</v>
      </c>
      <c r="D201" s="44" t="str">
        <f t="shared" si="22"/>
        <v>Eylül 2012</v>
      </c>
      <c r="E201" s="45" t="s">
        <v>35</v>
      </c>
      <c r="F201" s="46">
        <v>3</v>
      </c>
      <c r="G201" s="47">
        <v>6</v>
      </c>
      <c r="H201" s="48">
        <f t="shared" si="23"/>
        <v>18</v>
      </c>
      <c r="I201" s="49">
        <v>3.3136000000000001</v>
      </c>
      <c r="J201" s="50">
        <v>3.07</v>
      </c>
      <c r="K201" s="51">
        <f t="shared" si="19"/>
        <v>0.24360000000000026</v>
      </c>
      <c r="L201" s="53">
        <f t="shared" si="20"/>
        <v>2.8263999999999996</v>
      </c>
      <c r="M201" s="51">
        <f>IF(I201="",0,IF(K201&lt;0,Sayfa3!$P$5,Sayfa3!$S$5))</f>
        <v>0.15000000000000036</v>
      </c>
      <c r="N201" s="52" t="str">
        <f>IF(E201="","",IF(K201&lt;Sayfa3!$P$5,"P",IF(K201&gt;Sayfa3!$S$5,"P","")))</f>
        <v>P</v>
      </c>
      <c r="O201" s="53">
        <f t="shared" si="16"/>
        <v>2.6763999999999992</v>
      </c>
      <c r="P201" s="54">
        <f t="shared" si="17"/>
        <v>8.8699999999999992</v>
      </c>
      <c r="Q201" s="55"/>
      <c r="R201" s="56" t="s">
        <v>35</v>
      </c>
    </row>
    <row r="202" spans="1:18" s="56" customFormat="1" ht="17.25" customHeight="1" outlineLevel="1">
      <c r="A202" s="41">
        <f t="shared" si="18"/>
        <v>8.8699999999999992</v>
      </c>
      <c r="B202" s="42">
        <f t="shared" si="21"/>
        <v>191</v>
      </c>
      <c r="C202" s="43">
        <v>41171</v>
      </c>
      <c r="D202" s="44" t="str">
        <f t="shared" si="22"/>
        <v>Eylül 2012</v>
      </c>
      <c r="E202" s="45" t="s">
        <v>35</v>
      </c>
      <c r="F202" s="46">
        <v>10</v>
      </c>
      <c r="G202" s="47">
        <v>6</v>
      </c>
      <c r="H202" s="48">
        <f t="shared" si="23"/>
        <v>60</v>
      </c>
      <c r="I202" s="49">
        <v>3.3136000000000001</v>
      </c>
      <c r="J202" s="50">
        <v>3.07</v>
      </c>
      <c r="K202" s="51">
        <f t="shared" si="19"/>
        <v>0.24360000000000026</v>
      </c>
      <c r="L202" s="53">
        <f t="shared" si="20"/>
        <v>2.8263999999999996</v>
      </c>
      <c r="M202" s="51">
        <f>IF(I202="",0,IF(K202&lt;0,Sayfa3!$P$5,Sayfa3!$S$5))</f>
        <v>0.15000000000000036</v>
      </c>
      <c r="N202" s="52" t="str">
        <f>IF(E202="","",IF(K202&lt;Sayfa3!$P$5,"P",IF(K202&gt;Sayfa3!$S$5,"P","")))</f>
        <v>P</v>
      </c>
      <c r="O202" s="53">
        <f t="shared" si="16"/>
        <v>2.6763999999999992</v>
      </c>
      <c r="P202" s="54">
        <f t="shared" si="17"/>
        <v>8.8699999999999992</v>
      </c>
      <c r="Q202" s="55"/>
      <c r="R202" s="56" t="s">
        <v>35</v>
      </c>
    </row>
    <row r="203" spans="1:18" s="56" customFormat="1" ht="17.25" customHeight="1" outlineLevel="1">
      <c r="A203" s="41">
        <f t="shared" si="18"/>
        <v>8.8699999999999992</v>
      </c>
      <c r="B203" s="42">
        <f t="shared" si="21"/>
        <v>192</v>
      </c>
      <c r="C203" s="43">
        <v>41171</v>
      </c>
      <c r="D203" s="44" t="str">
        <f t="shared" si="22"/>
        <v>Eylül 2012</v>
      </c>
      <c r="E203" s="45" t="s">
        <v>35</v>
      </c>
      <c r="F203" s="46">
        <v>10</v>
      </c>
      <c r="G203" s="47">
        <v>6</v>
      </c>
      <c r="H203" s="48">
        <f t="shared" si="23"/>
        <v>60</v>
      </c>
      <c r="I203" s="49">
        <v>3.3136000000000001</v>
      </c>
      <c r="J203" s="50">
        <v>3.07</v>
      </c>
      <c r="K203" s="51">
        <f t="shared" si="19"/>
        <v>0.24360000000000026</v>
      </c>
      <c r="L203" s="53">
        <f t="shared" si="20"/>
        <v>2.8263999999999996</v>
      </c>
      <c r="M203" s="51">
        <f>IF(I203="",0,IF(K203&lt;0,Sayfa3!$P$5,Sayfa3!$S$5))</f>
        <v>0.15000000000000036</v>
      </c>
      <c r="N203" s="52" t="str">
        <f>IF(E203="","",IF(K203&lt;Sayfa3!$P$5,"P",IF(K203&gt;Sayfa3!$S$5,"P","")))</f>
        <v>P</v>
      </c>
      <c r="O203" s="53">
        <f t="shared" si="16"/>
        <v>2.6763999999999992</v>
      </c>
      <c r="P203" s="54">
        <f t="shared" si="17"/>
        <v>8.8699999999999992</v>
      </c>
      <c r="Q203" s="55"/>
      <c r="R203" s="56" t="s">
        <v>35</v>
      </c>
    </row>
    <row r="204" spans="1:18" s="56" customFormat="1" ht="17.25" customHeight="1" outlineLevel="1">
      <c r="A204" s="41">
        <f t="shared" si="18"/>
        <v>8.8699999999999992</v>
      </c>
      <c r="B204" s="42">
        <f t="shared" si="21"/>
        <v>193</v>
      </c>
      <c r="C204" s="43">
        <v>41173</v>
      </c>
      <c r="D204" s="44" t="str">
        <f t="shared" si="22"/>
        <v>Eylül 2012</v>
      </c>
      <c r="E204" s="45" t="s">
        <v>35</v>
      </c>
      <c r="F204" s="46">
        <v>6</v>
      </c>
      <c r="G204" s="47">
        <v>6</v>
      </c>
      <c r="H204" s="48">
        <f t="shared" si="23"/>
        <v>36</v>
      </c>
      <c r="I204" s="49">
        <v>3.3136000000000001</v>
      </c>
      <c r="J204" s="50">
        <v>3.07</v>
      </c>
      <c r="K204" s="51">
        <f t="shared" si="19"/>
        <v>0.24360000000000026</v>
      </c>
      <c r="L204" s="53">
        <f t="shared" si="20"/>
        <v>2.8263999999999996</v>
      </c>
      <c r="M204" s="51">
        <f>IF(I204="",0,IF(K204&lt;0,Sayfa3!$P$5,Sayfa3!$S$5))</f>
        <v>0.15000000000000036</v>
      </c>
      <c r="N204" s="52" t="str">
        <f>IF(E204="","",IF(K204&lt;Sayfa3!$P$5,"P",IF(K204&gt;Sayfa3!$S$5,"P","")))</f>
        <v>P</v>
      </c>
      <c r="O204" s="53">
        <f t="shared" ref="O204:O267" si="24">IF(N204="",0,L204-M204)</f>
        <v>2.6763999999999992</v>
      </c>
      <c r="P204" s="54">
        <f t="shared" ref="P204:P267" si="25">ROUND(I204*O204,2)</f>
        <v>8.8699999999999992</v>
      </c>
      <c r="Q204" s="55"/>
      <c r="R204" s="56" t="s">
        <v>35</v>
      </c>
    </row>
    <row r="205" spans="1:18" s="56" customFormat="1" ht="17.25" customHeight="1" outlineLevel="1" collapsed="1">
      <c r="A205" s="41">
        <f t="shared" ref="A205:A268" si="26">IF(P205="","",P205)</f>
        <v>8.59</v>
      </c>
      <c r="B205" s="42">
        <f t="shared" si="21"/>
        <v>194</v>
      </c>
      <c r="C205" s="43">
        <v>41174</v>
      </c>
      <c r="D205" s="44" t="str">
        <f t="shared" si="22"/>
        <v>Eylül 2012</v>
      </c>
      <c r="E205" s="45" t="s">
        <v>35</v>
      </c>
      <c r="F205" s="46">
        <v>6</v>
      </c>
      <c r="G205" s="47">
        <v>6</v>
      </c>
      <c r="H205" s="48">
        <f t="shared" si="23"/>
        <v>36</v>
      </c>
      <c r="I205" s="49">
        <v>3.61</v>
      </c>
      <c r="J205" s="50">
        <v>3.07</v>
      </c>
      <c r="K205" s="51">
        <f t="shared" ref="K205:K268" si="27">I205-J205</f>
        <v>0.54</v>
      </c>
      <c r="L205" s="53">
        <f t="shared" ref="L205:L268" si="28">J205-K205</f>
        <v>2.5299999999999998</v>
      </c>
      <c r="M205" s="51">
        <f>IF(I205="",0,IF(K205&lt;0,Sayfa3!$P$5,Sayfa3!$S$5))</f>
        <v>0.15000000000000036</v>
      </c>
      <c r="N205" s="52" t="str">
        <f>IF(E205="","",IF(K205&lt;Sayfa3!$P$5,"P",IF(K205&gt;Sayfa3!$S$5,"P","")))</f>
        <v>P</v>
      </c>
      <c r="O205" s="53">
        <f t="shared" si="24"/>
        <v>2.3799999999999994</v>
      </c>
      <c r="P205" s="54">
        <f t="shared" si="25"/>
        <v>8.59</v>
      </c>
      <c r="Q205" s="55"/>
      <c r="R205" s="56" t="s">
        <v>35</v>
      </c>
    </row>
    <row r="206" spans="1:18" s="56" customFormat="1" ht="17.25" customHeight="1" outlineLevel="1">
      <c r="A206" s="41">
        <f t="shared" si="26"/>
        <v>8.59</v>
      </c>
      <c r="B206" s="42">
        <f t="shared" ref="B206:B269" si="29">IF(C206&lt;&gt;"",B205+1,"")</f>
        <v>195</v>
      </c>
      <c r="C206" s="43">
        <v>41174</v>
      </c>
      <c r="D206" s="44" t="str">
        <f t="shared" ref="D206:D269" si="30">IF(C206="","",CONCATENATE(TEXT(C206,"AAAA")," ",TEXT(C206,"YYYY")))</f>
        <v>Eylül 2012</v>
      </c>
      <c r="E206" s="45" t="s">
        <v>35</v>
      </c>
      <c r="F206" s="46">
        <v>3</v>
      </c>
      <c r="G206" s="47">
        <v>6</v>
      </c>
      <c r="H206" s="48">
        <f t="shared" ref="H206:H269" si="31">ROUND(F206*G206,2)</f>
        <v>18</v>
      </c>
      <c r="I206" s="49">
        <v>3.61</v>
      </c>
      <c r="J206" s="50">
        <v>3.07</v>
      </c>
      <c r="K206" s="51">
        <f t="shared" si="27"/>
        <v>0.54</v>
      </c>
      <c r="L206" s="53">
        <f t="shared" si="28"/>
        <v>2.5299999999999998</v>
      </c>
      <c r="M206" s="51">
        <f>IF(I206="",0,IF(K206&lt;0,Sayfa3!$P$5,Sayfa3!$S$5))</f>
        <v>0.15000000000000036</v>
      </c>
      <c r="N206" s="52" t="str">
        <f>IF(E206="","",IF(K206&lt;Sayfa3!$P$5,"P",IF(K206&gt;Sayfa3!$S$5,"P","")))</f>
        <v>P</v>
      </c>
      <c r="O206" s="53">
        <f t="shared" si="24"/>
        <v>2.3799999999999994</v>
      </c>
      <c r="P206" s="54">
        <f t="shared" si="25"/>
        <v>8.59</v>
      </c>
      <c r="Q206" s="55"/>
      <c r="R206" s="56" t="s">
        <v>35</v>
      </c>
    </row>
    <row r="207" spans="1:18" s="56" customFormat="1" ht="17.25" customHeight="1" outlineLevel="1">
      <c r="A207" s="41">
        <f t="shared" si="26"/>
        <v>8.59</v>
      </c>
      <c r="B207" s="42">
        <f t="shared" si="29"/>
        <v>196</v>
      </c>
      <c r="C207" s="43">
        <v>41174</v>
      </c>
      <c r="D207" s="44" t="str">
        <f t="shared" si="30"/>
        <v>Eylül 2012</v>
      </c>
      <c r="E207" s="45" t="s">
        <v>35</v>
      </c>
      <c r="F207" s="46">
        <v>7</v>
      </c>
      <c r="G207" s="47">
        <v>6</v>
      </c>
      <c r="H207" s="48">
        <f t="shared" si="31"/>
        <v>42</v>
      </c>
      <c r="I207" s="49">
        <v>3.61</v>
      </c>
      <c r="J207" s="50">
        <v>3.07</v>
      </c>
      <c r="K207" s="51">
        <f t="shared" si="27"/>
        <v>0.54</v>
      </c>
      <c r="L207" s="53">
        <f t="shared" si="28"/>
        <v>2.5299999999999998</v>
      </c>
      <c r="M207" s="51">
        <f>IF(I207="",0,IF(K207&lt;0,Sayfa3!$P$5,Sayfa3!$S$5))</f>
        <v>0.15000000000000036</v>
      </c>
      <c r="N207" s="52" t="str">
        <f>IF(E207="","",IF(K207&lt;Sayfa3!$P$5,"P",IF(K207&gt;Sayfa3!$S$5,"P","")))</f>
        <v>P</v>
      </c>
      <c r="O207" s="53">
        <f t="shared" si="24"/>
        <v>2.3799999999999994</v>
      </c>
      <c r="P207" s="54">
        <f t="shared" si="25"/>
        <v>8.59</v>
      </c>
      <c r="Q207" s="55"/>
      <c r="R207" s="56" t="s">
        <v>35</v>
      </c>
    </row>
    <row r="208" spans="1:18" s="56" customFormat="1" ht="17.25" customHeight="1" outlineLevel="1">
      <c r="A208" s="41">
        <f t="shared" si="26"/>
        <v>8.59</v>
      </c>
      <c r="B208" s="42">
        <f t="shared" si="29"/>
        <v>197</v>
      </c>
      <c r="C208" s="43">
        <v>41174</v>
      </c>
      <c r="D208" s="44" t="str">
        <f t="shared" si="30"/>
        <v>Eylül 2012</v>
      </c>
      <c r="E208" s="45" t="s">
        <v>35</v>
      </c>
      <c r="F208" s="46">
        <v>7</v>
      </c>
      <c r="G208" s="47">
        <v>6</v>
      </c>
      <c r="H208" s="48">
        <f t="shared" si="31"/>
        <v>42</v>
      </c>
      <c r="I208" s="49">
        <v>3.61</v>
      </c>
      <c r="J208" s="50">
        <v>3.07</v>
      </c>
      <c r="K208" s="51">
        <f t="shared" si="27"/>
        <v>0.54</v>
      </c>
      <c r="L208" s="53">
        <f t="shared" si="28"/>
        <v>2.5299999999999998</v>
      </c>
      <c r="M208" s="51">
        <f>IF(I208="",0,IF(K208&lt;0,Sayfa3!$P$5,Sayfa3!$S$5))</f>
        <v>0.15000000000000036</v>
      </c>
      <c r="N208" s="52" t="str">
        <f>IF(E208="","",IF(K208&lt;Sayfa3!$P$5,"P",IF(K208&gt;Sayfa3!$S$5,"P","")))</f>
        <v>P</v>
      </c>
      <c r="O208" s="53">
        <f t="shared" si="24"/>
        <v>2.3799999999999994</v>
      </c>
      <c r="P208" s="54">
        <f t="shared" si="25"/>
        <v>8.59</v>
      </c>
      <c r="Q208" s="55"/>
      <c r="R208" s="56" t="s">
        <v>35</v>
      </c>
    </row>
    <row r="209" spans="1:18" s="56" customFormat="1" ht="17.25" customHeight="1" outlineLevel="1">
      <c r="A209" s="41">
        <f t="shared" si="26"/>
        <v>8.59</v>
      </c>
      <c r="B209" s="42">
        <f t="shared" si="29"/>
        <v>198</v>
      </c>
      <c r="C209" s="43">
        <v>41174</v>
      </c>
      <c r="D209" s="44" t="str">
        <f t="shared" si="30"/>
        <v>Eylül 2012</v>
      </c>
      <c r="E209" s="45" t="s">
        <v>35</v>
      </c>
      <c r="F209" s="46">
        <v>3</v>
      </c>
      <c r="G209" s="47">
        <v>6</v>
      </c>
      <c r="H209" s="48">
        <f t="shared" si="31"/>
        <v>18</v>
      </c>
      <c r="I209" s="49">
        <v>3.61</v>
      </c>
      <c r="J209" s="50">
        <v>3.07</v>
      </c>
      <c r="K209" s="51">
        <f t="shared" si="27"/>
        <v>0.54</v>
      </c>
      <c r="L209" s="53">
        <f t="shared" si="28"/>
        <v>2.5299999999999998</v>
      </c>
      <c r="M209" s="51">
        <f>IF(I209="",0,IF(K209&lt;0,Sayfa3!$P$5,Sayfa3!$S$5))</f>
        <v>0.15000000000000036</v>
      </c>
      <c r="N209" s="52" t="str">
        <f>IF(E209="","",IF(K209&lt;Sayfa3!$P$5,"P",IF(K209&gt;Sayfa3!$S$5,"P","")))</f>
        <v>P</v>
      </c>
      <c r="O209" s="53">
        <f t="shared" si="24"/>
        <v>2.3799999999999994</v>
      </c>
      <c r="P209" s="54">
        <f t="shared" si="25"/>
        <v>8.59</v>
      </c>
      <c r="Q209" s="55"/>
      <c r="R209" s="56" t="s">
        <v>35</v>
      </c>
    </row>
    <row r="210" spans="1:18" s="56" customFormat="1" ht="17.25" customHeight="1" outlineLevel="1">
      <c r="A210" s="41">
        <f t="shared" si="26"/>
        <v>8.59</v>
      </c>
      <c r="B210" s="42">
        <f t="shared" si="29"/>
        <v>199</v>
      </c>
      <c r="C210" s="43">
        <v>41174</v>
      </c>
      <c r="D210" s="44" t="str">
        <f t="shared" si="30"/>
        <v>Eylül 2012</v>
      </c>
      <c r="E210" s="45" t="s">
        <v>35</v>
      </c>
      <c r="F210" s="46">
        <v>7</v>
      </c>
      <c r="G210" s="47">
        <v>6</v>
      </c>
      <c r="H210" s="48">
        <f t="shared" si="31"/>
        <v>42</v>
      </c>
      <c r="I210" s="49">
        <v>3.61</v>
      </c>
      <c r="J210" s="50">
        <v>3.07</v>
      </c>
      <c r="K210" s="51">
        <f t="shared" si="27"/>
        <v>0.54</v>
      </c>
      <c r="L210" s="53">
        <f t="shared" si="28"/>
        <v>2.5299999999999998</v>
      </c>
      <c r="M210" s="51">
        <f>IF(I210="",0,IF(K210&lt;0,Sayfa3!$P$5,Sayfa3!$S$5))</f>
        <v>0.15000000000000036</v>
      </c>
      <c r="N210" s="52" t="str">
        <f>IF(E210="","",IF(K210&lt;Sayfa3!$P$5,"P",IF(K210&gt;Sayfa3!$S$5,"P","")))</f>
        <v>P</v>
      </c>
      <c r="O210" s="53">
        <f t="shared" si="24"/>
        <v>2.3799999999999994</v>
      </c>
      <c r="P210" s="54">
        <f t="shared" si="25"/>
        <v>8.59</v>
      </c>
      <c r="Q210" s="55"/>
      <c r="R210" s="56" t="s">
        <v>35</v>
      </c>
    </row>
    <row r="211" spans="1:18" s="56" customFormat="1" ht="17.25" customHeight="1" outlineLevel="1">
      <c r="A211" s="41">
        <f t="shared" si="26"/>
        <v>8.59</v>
      </c>
      <c r="B211" s="42">
        <f t="shared" si="29"/>
        <v>200</v>
      </c>
      <c r="C211" s="43">
        <v>41174</v>
      </c>
      <c r="D211" s="44" t="str">
        <f t="shared" si="30"/>
        <v>Eylül 2012</v>
      </c>
      <c r="E211" s="45" t="s">
        <v>35</v>
      </c>
      <c r="F211" s="46">
        <v>3</v>
      </c>
      <c r="G211" s="47">
        <v>6</v>
      </c>
      <c r="H211" s="48">
        <f t="shared" si="31"/>
        <v>18</v>
      </c>
      <c r="I211" s="49">
        <v>3.61</v>
      </c>
      <c r="J211" s="50">
        <v>3.07</v>
      </c>
      <c r="K211" s="51">
        <f t="shared" si="27"/>
        <v>0.54</v>
      </c>
      <c r="L211" s="53">
        <f t="shared" si="28"/>
        <v>2.5299999999999998</v>
      </c>
      <c r="M211" s="51">
        <f>IF(I211="",0,IF(K211&lt;0,Sayfa3!$P$5,Sayfa3!$S$5))</f>
        <v>0.15000000000000036</v>
      </c>
      <c r="N211" s="52" t="str">
        <f>IF(E211="","",IF(K211&lt;Sayfa3!$P$5,"P",IF(K211&gt;Sayfa3!$S$5,"P","")))</f>
        <v>P</v>
      </c>
      <c r="O211" s="53">
        <f t="shared" si="24"/>
        <v>2.3799999999999994</v>
      </c>
      <c r="P211" s="54">
        <f t="shared" si="25"/>
        <v>8.59</v>
      </c>
      <c r="Q211" s="55"/>
      <c r="R211" s="56" t="s">
        <v>35</v>
      </c>
    </row>
    <row r="212" spans="1:18" s="56" customFormat="1" ht="17.25" customHeight="1" outlineLevel="1">
      <c r="A212" s="41">
        <f t="shared" si="26"/>
        <v>8.59</v>
      </c>
      <c r="B212" s="42">
        <f t="shared" si="29"/>
        <v>201</v>
      </c>
      <c r="C212" s="43">
        <v>41174</v>
      </c>
      <c r="D212" s="44" t="str">
        <f t="shared" si="30"/>
        <v>Eylül 2012</v>
      </c>
      <c r="E212" s="45" t="s">
        <v>35</v>
      </c>
      <c r="F212" s="46">
        <v>7</v>
      </c>
      <c r="G212" s="47">
        <v>6</v>
      </c>
      <c r="H212" s="48">
        <f t="shared" si="31"/>
        <v>42</v>
      </c>
      <c r="I212" s="49">
        <v>3.61</v>
      </c>
      <c r="J212" s="50">
        <v>3.07</v>
      </c>
      <c r="K212" s="51">
        <f t="shared" si="27"/>
        <v>0.54</v>
      </c>
      <c r="L212" s="53">
        <f t="shared" si="28"/>
        <v>2.5299999999999998</v>
      </c>
      <c r="M212" s="51">
        <f>IF(I212="",0,IF(K212&lt;0,Sayfa3!$P$5,Sayfa3!$S$5))</f>
        <v>0.15000000000000036</v>
      </c>
      <c r="N212" s="52" t="str">
        <f>IF(E212="","",IF(K212&lt;Sayfa3!$P$5,"P",IF(K212&gt;Sayfa3!$S$5,"P","")))</f>
        <v>P</v>
      </c>
      <c r="O212" s="53">
        <f t="shared" si="24"/>
        <v>2.3799999999999994</v>
      </c>
      <c r="P212" s="54">
        <f t="shared" si="25"/>
        <v>8.59</v>
      </c>
      <c r="Q212" s="55"/>
      <c r="R212" s="56" t="s">
        <v>35</v>
      </c>
    </row>
    <row r="213" spans="1:18" s="56" customFormat="1" ht="17.25" customHeight="1" outlineLevel="1">
      <c r="A213" s="41">
        <f t="shared" si="26"/>
        <v>8.59</v>
      </c>
      <c r="B213" s="42">
        <f t="shared" si="29"/>
        <v>202</v>
      </c>
      <c r="C213" s="43">
        <v>41174</v>
      </c>
      <c r="D213" s="44" t="str">
        <f t="shared" si="30"/>
        <v>Eylül 2012</v>
      </c>
      <c r="E213" s="45" t="s">
        <v>35</v>
      </c>
      <c r="F213" s="46">
        <v>3</v>
      </c>
      <c r="G213" s="47">
        <v>6</v>
      </c>
      <c r="H213" s="48">
        <f t="shared" si="31"/>
        <v>18</v>
      </c>
      <c r="I213" s="49">
        <v>3.61</v>
      </c>
      <c r="J213" s="50">
        <v>3.07</v>
      </c>
      <c r="K213" s="51">
        <f t="shared" si="27"/>
        <v>0.54</v>
      </c>
      <c r="L213" s="53">
        <f t="shared" si="28"/>
        <v>2.5299999999999998</v>
      </c>
      <c r="M213" s="51">
        <f>IF(I213="",0,IF(K213&lt;0,Sayfa3!$P$5,Sayfa3!$S$5))</f>
        <v>0.15000000000000036</v>
      </c>
      <c r="N213" s="52" t="str">
        <f>IF(E213="","",IF(K213&lt;Sayfa3!$P$5,"P",IF(K213&gt;Sayfa3!$S$5,"P","")))</f>
        <v>P</v>
      </c>
      <c r="O213" s="53">
        <f t="shared" si="24"/>
        <v>2.3799999999999994</v>
      </c>
      <c r="P213" s="54">
        <f t="shared" si="25"/>
        <v>8.59</v>
      </c>
      <c r="Q213" s="55"/>
      <c r="R213" s="56" t="s">
        <v>35</v>
      </c>
    </row>
    <row r="214" spans="1:18" s="56" customFormat="1" ht="17.25" customHeight="1" outlineLevel="1">
      <c r="A214" s="41">
        <f t="shared" si="26"/>
        <v>8.59</v>
      </c>
      <c r="B214" s="42">
        <f t="shared" si="29"/>
        <v>203</v>
      </c>
      <c r="C214" s="43">
        <v>41175</v>
      </c>
      <c r="D214" s="44" t="str">
        <f t="shared" si="30"/>
        <v>Eylül 2012</v>
      </c>
      <c r="E214" s="45" t="s">
        <v>35</v>
      </c>
      <c r="F214" s="46">
        <v>5</v>
      </c>
      <c r="G214" s="47">
        <v>6</v>
      </c>
      <c r="H214" s="48">
        <f t="shared" si="31"/>
        <v>30</v>
      </c>
      <c r="I214" s="49">
        <v>3.61</v>
      </c>
      <c r="J214" s="50">
        <v>3.07</v>
      </c>
      <c r="K214" s="51">
        <f t="shared" si="27"/>
        <v>0.54</v>
      </c>
      <c r="L214" s="53">
        <f t="shared" si="28"/>
        <v>2.5299999999999998</v>
      </c>
      <c r="M214" s="51">
        <f>IF(I214="",0,IF(K214&lt;0,Sayfa3!$P$5,Sayfa3!$S$5))</f>
        <v>0.15000000000000036</v>
      </c>
      <c r="N214" s="52" t="str">
        <f>IF(E214="","",IF(K214&lt;Sayfa3!$P$5,"P",IF(K214&gt;Sayfa3!$S$5,"P","")))</f>
        <v>P</v>
      </c>
      <c r="O214" s="53">
        <f t="shared" si="24"/>
        <v>2.3799999999999994</v>
      </c>
      <c r="P214" s="54">
        <f t="shared" si="25"/>
        <v>8.59</v>
      </c>
      <c r="Q214" s="55"/>
      <c r="R214" s="56" t="s">
        <v>35</v>
      </c>
    </row>
    <row r="215" spans="1:18" s="56" customFormat="1" ht="17.25" customHeight="1" outlineLevel="1">
      <c r="A215" s="41">
        <f t="shared" si="26"/>
        <v>8.59</v>
      </c>
      <c r="B215" s="42">
        <f t="shared" si="29"/>
        <v>204</v>
      </c>
      <c r="C215" s="43">
        <v>41175</v>
      </c>
      <c r="D215" s="44" t="str">
        <f t="shared" si="30"/>
        <v>Eylül 2012</v>
      </c>
      <c r="E215" s="45" t="s">
        <v>35</v>
      </c>
      <c r="F215" s="46">
        <v>3</v>
      </c>
      <c r="G215" s="47">
        <v>6</v>
      </c>
      <c r="H215" s="48">
        <f t="shared" si="31"/>
        <v>18</v>
      </c>
      <c r="I215" s="49">
        <v>3.61</v>
      </c>
      <c r="J215" s="50">
        <v>3.07</v>
      </c>
      <c r="K215" s="51">
        <f t="shared" si="27"/>
        <v>0.54</v>
      </c>
      <c r="L215" s="53">
        <f t="shared" si="28"/>
        <v>2.5299999999999998</v>
      </c>
      <c r="M215" s="51">
        <f>IF(I215="",0,IF(K215&lt;0,Sayfa3!$P$5,Sayfa3!$S$5))</f>
        <v>0.15000000000000036</v>
      </c>
      <c r="N215" s="52" t="str">
        <f>IF(E215="","",IF(K215&lt;Sayfa3!$P$5,"P",IF(K215&gt;Sayfa3!$S$5,"P","")))</f>
        <v>P</v>
      </c>
      <c r="O215" s="53">
        <f t="shared" si="24"/>
        <v>2.3799999999999994</v>
      </c>
      <c r="P215" s="54">
        <f t="shared" si="25"/>
        <v>8.59</v>
      </c>
      <c r="Q215" s="55"/>
      <c r="R215" s="56" t="s">
        <v>35</v>
      </c>
    </row>
    <row r="216" spans="1:18" s="56" customFormat="1" ht="17.25" customHeight="1" outlineLevel="1">
      <c r="A216" s="41">
        <f t="shared" si="26"/>
        <v>8.59</v>
      </c>
      <c r="B216" s="42">
        <f t="shared" si="29"/>
        <v>205</v>
      </c>
      <c r="C216" s="43">
        <v>41175</v>
      </c>
      <c r="D216" s="44" t="str">
        <f t="shared" si="30"/>
        <v>Eylül 2012</v>
      </c>
      <c r="E216" s="45" t="s">
        <v>35</v>
      </c>
      <c r="F216" s="46">
        <v>7</v>
      </c>
      <c r="G216" s="47">
        <v>6</v>
      </c>
      <c r="H216" s="48">
        <f t="shared" si="31"/>
        <v>42</v>
      </c>
      <c r="I216" s="49">
        <v>3.61</v>
      </c>
      <c r="J216" s="50">
        <v>3.07</v>
      </c>
      <c r="K216" s="51">
        <f t="shared" si="27"/>
        <v>0.54</v>
      </c>
      <c r="L216" s="53">
        <f t="shared" si="28"/>
        <v>2.5299999999999998</v>
      </c>
      <c r="M216" s="51">
        <f>IF(I216="",0,IF(K216&lt;0,Sayfa3!$P$5,Sayfa3!$S$5))</f>
        <v>0.15000000000000036</v>
      </c>
      <c r="N216" s="52" t="str">
        <f>IF(E216="","",IF(K216&lt;Sayfa3!$P$5,"P",IF(K216&gt;Sayfa3!$S$5,"P","")))</f>
        <v>P</v>
      </c>
      <c r="O216" s="53">
        <f t="shared" si="24"/>
        <v>2.3799999999999994</v>
      </c>
      <c r="P216" s="54">
        <f t="shared" si="25"/>
        <v>8.59</v>
      </c>
      <c r="Q216" s="55"/>
      <c r="R216" s="56" t="s">
        <v>35</v>
      </c>
    </row>
    <row r="217" spans="1:18" s="56" customFormat="1" ht="17.25" customHeight="1" outlineLevel="1">
      <c r="A217" s="41">
        <f t="shared" si="26"/>
        <v>8.59</v>
      </c>
      <c r="B217" s="42">
        <f t="shared" si="29"/>
        <v>206</v>
      </c>
      <c r="C217" s="43">
        <v>41175</v>
      </c>
      <c r="D217" s="44" t="str">
        <f t="shared" si="30"/>
        <v>Eylül 2012</v>
      </c>
      <c r="E217" s="45" t="s">
        <v>35</v>
      </c>
      <c r="F217" s="46">
        <v>3</v>
      </c>
      <c r="G217" s="47">
        <v>6</v>
      </c>
      <c r="H217" s="48">
        <f t="shared" si="31"/>
        <v>18</v>
      </c>
      <c r="I217" s="49">
        <v>3.61</v>
      </c>
      <c r="J217" s="50">
        <v>3.07</v>
      </c>
      <c r="K217" s="51">
        <f t="shared" si="27"/>
        <v>0.54</v>
      </c>
      <c r="L217" s="53">
        <f t="shared" si="28"/>
        <v>2.5299999999999998</v>
      </c>
      <c r="M217" s="51">
        <f>IF(I217="",0,IF(K217&lt;0,Sayfa3!$P$5,Sayfa3!$S$5))</f>
        <v>0.15000000000000036</v>
      </c>
      <c r="N217" s="52" t="str">
        <f>IF(E217="","",IF(K217&lt;Sayfa3!$P$5,"P",IF(K217&gt;Sayfa3!$S$5,"P","")))</f>
        <v>P</v>
      </c>
      <c r="O217" s="53">
        <f t="shared" si="24"/>
        <v>2.3799999999999994</v>
      </c>
      <c r="P217" s="54">
        <f t="shared" si="25"/>
        <v>8.59</v>
      </c>
      <c r="Q217" s="55"/>
      <c r="R217" s="56" t="s">
        <v>35</v>
      </c>
    </row>
    <row r="218" spans="1:18" s="56" customFormat="1" ht="17.25" customHeight="1" outlineLevel="1">
      <c r="A218" s="41">
        <f t="shared" si="26"/>
        <v>8.59</v>
      </c>
      <c r="B218" s="42">
        <f t="shared" si="29"/>
        <v>207</v>
      </c>
      <c r="C218" s="43">
        <v>41176</v>
      </c>
      <c r="D218" s="44" t="str">
        <f t="shared" si="30"/>
        <v>Eylül 2012</v>
      </c>
      <c r="E218" s="45" t="s">
        <v>35</v>
      </c>
      <c r="F218" s="46">
        <v>10</v>
      </c>
      <c r="G218" s="47">
        <v>6</v>
      </c>
      <c r="H218" s="48">
        <f t="shared" si="31"/>
        <v>60</v>
      </c>
      <c r="I218" s="49">
        <v>3.61</v>
      </c>
      <c r="J218" s="50">
        <v>3.07</v>
      </c>
      <c r="K218" s="51">
        <f t="shared" si="27"/>
        <v>0.54</v>
      </c>
      <c r="L218" s="53">
        <f t="shared" si="28"/>
        <v>2.5299999999999998</v>
      </c>
      <c r="M218" s="51">
        <f>IF(I218="",0,IF(K218&lt;0,Sayfa3!$P$5,Sayfa3!$S$5))</f>
        <v>0.15000000000000036</v>
      </c>
      <c r="N218" s="52" t="str">
        <f>IF(E218="","",IF(K218&lt;Sayfa3!$P$5,"P",IF(K218&gt;Sayfa3!$S$5,"P","")))</f>
        <v>P</v>
      </c>
      <c r="O218" s="53">
        <f t="shared" si="24"/>
        <v>2.3799999999999994</v>
      </c>
      <c r="P218" s="54">
        <f t="shared" si="25"/>
        <v>8.59</v>
      </c>
      <c r="Q218" s="55"/>
      <c r="R218" s="56" t="s">
        <v>35</v>
      </c>
    </row>
    <row r="219" spans="1:18" s="56" customFormat="1" ht="17.25" customHeight="1" outlineLevel="1">
      <c r="A219" s="41">
        <f t="shared" si="26"/>
        <v>8.59</v>
      </c>
      <c r="B219" s="42">
        <f t="shared" si="29"/>
        <v>208</v>
      </c>
      <c r="C219" s="43">
        <v>41176</v>
      </c>
      <c r="D219" s="44" t="str">
        <f t="shared" si="30"/>
        <v>Eylül 2012</v>
      </c>
      <c r="E219" s="45" t="s">
        <v>35</v>
      </c>
      <c r="F219" s="46">
        <v>11</v>
      </c>
      <c r="G219" s="47">
        <v>6</v>
      </c>
      <c r="H219" s="48">
        <f t="shared" si="31"/>
        <v>66</v>
      </c>
      <c r="I219" s="49">
        <v>3.61</v>
      </c>
      <c r="J219" s="50">
        <v>3.07</v>
      </c>
      <c r="K219" s="51">
        <f t="shared" si="27"/>
        <v>0.54</v>
      </c>
      <c r="L219" s="53">
        <f t="shared" si="28"/>
        <v>2.5299999999999998</v>
      </c>
      <c r="M219" s="51">
        <f>IF(I219="",0,IF(K219&lt;0,Sayfa3!$P$5,Sayfa3!$S$5))</f>
        <v>0.15000000000000036</v>
      </c>
      <c r="N219" s="52" t="str">
        <f>IF(E219="","",IF(K219&lt;Sayfa3!$P$5,"P",IF(K219&gt;Sayfa3!$S$5,"P","")))</f>
        <v>P</v>
      </c>
      <c r="O219" s="53">
        <f t="shared" si="24"/>
        <v>2.3799999999999994</v>
      </c>
      <c r="P219" s="54">
        <f t="shared" si="25"/>
        <v>8.59</v>
      </c>
      <c r="Q219" s="55"/>
      <c r="R219" s="56" t="s">
        <v>35</v>
      </c>
    </row>
    <row r="220" spans="1:18" s="56" customFormat="1" ht="17.25" customHeight="1" outlineLevel="1">
      <c r="A220" s="41">
        <f t="shared" si="26"/>
        <v>8.59</v>
      </c>
      <c r="B220" s="42">
        <f t="shared" si="29"/>
        <v>209</v>
      </c>
      <c r="C220" s="43">
        <v>41176</v>
      </c>
      <c r="D220" s="44" t="str">
        <f t="shared" si="30"/>
        <v>Eylül 2012</v>
      </c>
      <c r="E220" s="45" t="s">
        <v>35</v>
      </c>
      <c r="F220" s="46">
        <v>8</v>
      </c>
      <c r="G220" s="47">
        <v>6</v>
      </c>
      <c r="H220" s="48">
        <f t="shared" si="31"/>
        <v>48</v>
      </c>
      <c r="I220" s="49">
        <v>3.61</v>
      </c>
      <c r="J220" s="50">
        <v>3.07</v>
      </c>
      <c r="K220" s="51">
        <f t="shared" si="27"/>
        <v>0.54</v>
      </c>
      <c r="L220" s="53">
        <f t="shared" si="28"/>
        <v>2.5299999999999998</v>
      </c>
      <c r="M220" s="51">
        <f>IF(I220="",0,IF(K220&lt;0,Sayfa3!$P$5,Sayfa3!$S$5))</f>
        <v>0.15000000000000036</v>
      </c>
      <c r="N220" s="52" t="str">
        <f>IF(E220="","",IF(K220&lt;Sayfa3!$P$5,"P",IF(K220&gt;Sayfa3!$S$5,"P","")))</f>
        <v>P</v>
      </c>
      <c r="O220" s="53">
        <f t="shared" si="24"/>
        <v>2.3799999999999994</v>
      </c>
      <c r="P220" s="54">
        <f t="shared" si="25"/>
        <v>8.59</v>
      </c>
      <c r="Q220" s="55"/>
      <c r="R220" s="56" t="s">
        <v>35</v>
      </c>
    </row>
    <row r="221" spans="1:18" s="56" customFormat="1" ht="17.25" customHeight="1" outlineLevel="1">
      <c r="A221" s="41">
        <f t="shared" si="26"/>
        <v>8.59</v>
      </c>
      <c r="B221" s="42">
        <f t="shared" si="29"/>
        <v>210</v>
      </c>
      <c r="C221" s="43">
        <v>41176</v>
      </c>
      <c r="D221" s="44" t="str">
        <f t="shared" si="30"/>
        <v>Eylül 2012</v>
      </c>
      <c r="E221" s="45" t="s">
        <v>35</v>
      </c>
      <c r="F221" s="46">
        <v>7</v>
      </c>
      <c r="G221" s="47">
        <v>6</v>
      </c>
      <c r="H221" s="48">
        <f t="shared" si="31"/>
        <v>42</v>
      </c>
      <c r="I221" s="49">
        <v>3.61</v>
      </c>
      <c r="J221" s="50">
        <v>3.07</v>
      </c>
      <c r="K221" s="51">
        <f t="shared" si="27"/>
        <v>0.54</v>
      </c>
      <c r="L221" s="53">
        <f t="shared" si="28"/>
        <v>2.5299999999999998</v>
      </c>
      <c r="M221" s="51">
        <f>IF(I221="",0,IF(K221&lt;0,Sayfa3!$P$5,Sayfa3!$S$5))</f>
        <v>0.15000000000000036</v>
      </c>
      <c r="N221" s="52" t="str">
        <f>IF(E221="","",IF(K221&lt;Sayfa3!$P$5,"P",IF(K221&gt;Sayfa3!$S$5,"P","")))</f>
        <v>P</v>
      </c>
      <c r="O221" s="53">
        <f t="shared" si="24"/>
        <v>2.3799999999999994</v>
      </c>
      <c r="P221" s="54">
        <f t="shared" si="25"/>
        <v>8.59</v>
      </c>
      <c r="Q221" s="55"/>
      <c r="R221" s="56" t="s">
        <v>35</v>
      </c>
    </row>
    <row r="222" spans="1:18" s="56" customFormat="1" ht="17.25" customHeight="1" outlineLevel="1">
      <c r="A222" s="41">
        <f t="shared" si="26"/>
        <v>8.59</v>
      </c>
      <c r="B222" s="42">
        <f t="shared" si="29"/>
        <v>211</v>
      </c>
      <c r="C222" s="43">
        <v>41176</v>
      </c>
      <c r="D222" s="44" t="str">
        <f t="shared" si="30"/>
        <v>Eylül 2012</v>
      </c>
      <c r="E222" s="45" t="s">
        <v>35</v>
      </c>
      <c r="F222" s="46">
        <v>10</v>
      </c>
      <c r="G222" s="47">
        <v>6</v>
      </c>
      <c r="H222" s="48">
        <f t="shared" si="31"/>
        <v>60</v>
      </c>
      <c r="I222" s="49">
        <v>3.61</v>
      </c>
      <c r="J222" s="50">
        <v>3.07</v>
      </c>
      <c r="K222" s="51">
        <f t="shared" si="27"/>
        <v>0.54</v>
      </c>
      <c r="L222" s="53">
        <f t="shared" si="28"/>
        <v>2.5299999999999998</v>
      </c>
      <c r="M222" s="51">
        <f>IF(I222="",0,IF(K222&lt;0,Sayfa3!$P$5,Sayfa3!$S$5))</f>
        <v>0.15000000000000036</v>
      </c>
      <c r="N222" s="52" t="str">
        <f>IF(E222="","",IF(K222&lt;Sayfa3!$P$5,"P",IF(K222&gt;Sayfa3!$S$5,"P","")))</f>
        <v>P</v>
      </c>
      <c r="O222" s="53">
        <f t="shared" si="24"/>
        <v>2.3799999999999994</v>
      </c>
      <c r="P222" s="54">
        <f t="shared" si="25"/>
        <v>8.59</v>
      </c>
      <c r="Q222" s="55"/>
      <c r="R222" s="56" t="s">
        <v>35</v>
      </c>
    </row>
    <row r="223" spans="1:18" s="56" customFormat="1" ht="17.25" customHeight="1" outlineLevel="1">
      <c r="A223" s="41">
        <f t="shared" si="26"/>
        <v>8.59</v>
      </c>
      <c r="B223" s="42">
        <f t="shared" si="29"/>
        <v>212</v>
      </c>
      <c r="C223" s="43">
        <v>41179</v>
      </c>
      <c r="D223" s="44" t="str">
        <f t="shared" si="30"/>
        <v>Eylül 2012</v>
      </c>
      <c r="E223" s="45" t="s">
        <v>42</v>
      </c>
      <c r="F223" s="46">
        <v>7.5</v>
      </c>
      <c r="G223" s="47">
        <v>6</v>
      </c>
      <c r="H223" s="48">
        <f t="shared" si="31"/>
        <v>45</v>
      </c>
      <c r="I223" s="49">
        <v>3.6101999999999999</v>
      </c>
      <c r="J223" s="50">
        <v>3.07</v>
      </c>
      <c r="K223" s="51">
        <f t="shared" si="27"/>
        <v>0.54020000000000001</v>
      </c>
      <c r="L223" s="53">
        <f t="shared" si="28"/>
        <v>2.5297999999999998</v>
      </c>
      <c r="M223" s="51">
        <f>IF(I223="",0,IF(K223&lt;0,Sayfa3!$P$5,Sayfa3!$S$5))</f>
        <v>0.15000000000000036</v>
      </c>
      <c r="N223" s="52" t="str">
        <f>IF(E223="","",IF(K223&lt;Sayfa3!$P$5,"P",IF(K223&gt;Sayfa3!$S$5,"P","")))</f>
        <v>P</v>
      </c>
      <c r="O223" s="53">
        <f t="shared" si="24"/>
        <v>2.3797999999999995</v>
      </c>
      <c r="P223" s="54">
        <f t="shared" si="25"/>
        <v>8.59</v>
      </c>
      <c r="Q223" s="55"/>
      <c r="R223" s="56" t="s">
        <v>42</v>
      </c>
    </row>
    <row r="224" spans="1:18" s="56" customFormat="1" ht="17.25" customHeight="1" outlineLevel="1">
      <c r="A224" s="41">
        <f t="shared" si="26"/>
        <v>8.59</v>
      </c>
      <c r="B224" s="42">
        <f t="shared" si="29"/>
        <v>213</v>
      </c>
      <c r="C224" s="43">
        <v>41179</v>
      </c>
      <c r="D224" s="44" t="str">
        <f t="shared" si="30"/>
        <v>Eylül 2012</v>
      </c>
      <c r="E224" s="45" t="s">
        <v>42</v>
      </c>
      <c r="F224" s="46">
        <v>7.5</v>
      </c>
      <c r="G224" s="47">
        <v>6</v>
      </c>
      <c r="H224" s="48">
        <f t="shared" si="31"/>
        <v>45</v>
      </c>
      <c r="I224" s="49">
        <v>3.6101999999999999</v>
      </c>
      <c r="J224" s="50">
        <v>3.07</v>
      </c>
      <c r="K224" s="51">
        <f t="shared" si="27"/>
        <v>0.54020000000000001</v>
      </c>
      <c r="L224" s="53">
        <f t="shared" si="28"/>
        <v>2.5297999999999998</v>
      </c>
      <c r="M224" s="51">
        <f>IF(I224="",0,IF(K224&lt;0,Sayfa3!$P$5,Sayfa3!$S$5))</f>
        <v>0.15000000000000036</v>
      </c>
      <c r="N224" s="52" t="str">
        <f>IF(E224="","",IF(K224&lt;Sayfa3!$P$5,"P",IF(K224&gt;Sayfa3!$S$5,"P","")))</f>
        <v>P</v>
      </c>
      <c r="O224" s="53">
        <f t="shared" si="24"/>
        <v>2.3797999999999995</v>
      </c>
      <c r="P224" s="54">
        <f t="shared" si="25"/>
        <v>8.59</v>
      </c>
      <c r="Q224" s="55"/>
      <c r="R224" s="56" t="s">
        <v>42</v>
      </c>
    </row>
    <row r="225" spans="1:18" s="56" customFormat="1" ht="17.25" customHeight="1" outlineLevel="1">
      <c r="A225" s="41">
        <f t="shared" si="26"/>
        <v>8.59</v>
      </c>
      <c r="B225" s="42">
        <f t="shared" si="29"/>
        <v>214</v>
      </c>
      <c r="C225" s="43">
        <v>41179</v>
      </c>
      <c r="D225" s="44" t="str">
        <f t="shared" si="30"/>
        <v>Eylül 2012</v>
      </c>
      <c r="E225" s="45" t="s">
        <v>42</v>
      </c>
      <c r="F225" s="46">
        <v>5</v>
      </c>
      <c r="G225" s="47">
        <v>6</v>
      </c>
      <c r="H225" s="48">
        <f t="shared" si="31"/>
        <v>30</v>
      </c>
      <c r="I225" s="49">
        <v>3.6101999999999999</v>
      </c>
      <c r="J225" s="50">
        <v>3.07</v>
      </c>
      <c r="K225" s="51">
        <f t="shared" si="27"/>
        <v>0.54020000000000001</v>
      </c>
      <c r="L225" s="53">
        <f t="shared" si="28"/>
        <v>2.5297999999999998</v>
      </c>
      <c r="M225" s="51">
        <f>IF(I225="",0,IF(K225&lt;0,Sayfa3!$P$5,Sayfa3!$S$5))</f>
        <v>0.15000000000000036</v>
      </c>
      <c r="N225" s="52" t="str">
        <f>IF(E225="","",IF(K225&lt;Sayfa3!$P$5,"P",IF(K225&gt;Sayfa3!$S$5,"P","")))</f>
        <v>P</v>
      </c>
      <c r="O225" s="53">
        <f t="shared" si="24"/>
        <v>2.3797999999999995</v>
      </c>
      <c r="P225" s="54">
        <f t="shared" si="25"/>
        <v>8.59</v>
      </c>
      <c r="Q225" s="55"/>
      <c r="R225" s="56" t="s">
        <v>42</v>
      </c>
    </row>
    <row r="226" spans="1:18" s="56" customFormat="1" ht="17.25" customHeight="1" outlineLevel="1">
      <c r="A226" s="41">
        <f t="shared" si="26"/>
        <v>8.59</v>
      </c>
      <c r="B226" s="42">
        <f t="shared" si="29"/>
        <v>215</v>
      </c>
      <c r="C226" s="43">
        <v>41179</v>
      </c>
      <c r="D226" s="44" t="str">
        <f t="shared" si="30"/>
        <v>Eylül 2012</v>
      </c>
      <c r="E226" s="45" t="s">
        <v>42</v>
      </c>
      <c r="F226" s="46">
        <v>5</v>
      </c>
      <c r="G226" s="47">
        <v>6</v>
      </c>
      <c r="H226" s="48">
        <f t="shared" si="31"/>
        <v>30</v>
      </c>
      <c r="I226" s="49">
        <v>3.61</v>
      </c>
      <c r="J226" s="50">
        <v>3.07</v>
      </c>
      <c r="K226" s="51">
        <f t="shared" si="27"/>
        <v>0.54</v>
      </c>
      <c r="L226" s="53">
        <f t="shared" si="28"/>
        <v>2.5299999999999998</v>
      </c>
      <c r="M226" s="51">
        <f>IF(I226="",0,IF(K226&lt;0,Sayfa3!$P$5,Sayfa3!$S$5))</f>
        <v>0.15000000000000036</v>
      </c>
      <c r="N226" s="52" t="str">
        <f>IF(E226="","",IF(K226&lt;Sayfa3!$P$5,"P",IF(K226&gt;Sayfa3!$S$5,"P","")))</f>
        <v>P</v>
      </c>
      <c r="O226" s="53">
        <f t="shared" si="24"/>
        <v>2.3799999999999994</v>
      </c>
      <c r="P226" s="54">
        <f t="shared" si="25"/>
        <v>8.59</v>
      </c>
      <c r="Q226" s="55"/>
      <c r="R226" s="56" t="s">
        <v>42</v>
      </c>
    </row>
    <row r="227" spans="1:18" s="56" customFormat="1" ht="17.25" customHeight="1" outlineLevel="1">
      <c r="A227" s="41">
        <f t="shared" si="26"/>
        <v>8.59</v>
      </c>
      <c r="B227" s="42">
        <f t="shared" si="29"/>
        <v>216</v>
      </c>
      <c r="C227" s="43">
        <v>41179</v>
      </c>
      <c r="D227" s="44" t="str">
        <f t="shared" si="30"/>
        <v>Eylül 2012</v>
      </c>
      <c r="E227" s="45" t="s">
        <v>41</v>
      </c>
      <c r="F227" s="46">
        <v>7.5</v>
      </c>
      <c r="G227" s="47">
        <v>6</v>
      </c>
      <c r="H227" s="48">
        <f t="shared" si="31"/>
        <v>45</v>
      </c>
      <c r="I227" s="49">
        <v>3.61</v>
      </c>
      <c r="J227" s="50">
        <v>3.07</v>
      </c>
      <c r="K227" s="51">
        <f t="shared" si="27"/>
        <v>0.54</v>
      </c>
      <c r="L227" s="53">
        <f t="shared" si="28"/>
        <v>2.5299999999999998</v>
      </c>
      <c r="M227" s="51">
        <f>IF(I227="",0,IF(K227&lt;0,Sayfa3!$P$5,Sayfa3!$S$5))</f>
        <v>0.15000000000000036</v>
      </c>
      <c r="N227" s="52" t="str">
        <f>IF(E227="","",IF(K227&lt;Sayfa3!$P$5,"P",IF(K227&gt;Sayfa3!$S$5,"P","")))</f>
        <v>P</v>
      </c>
      <c r="O227" s="53">
        <f t="shared" si="24"/>
        <v>2.3799999999999994</v>
      </c>
      <c r="P227" s="54">
        <f t="shared" si="25"/>
        <v>8.59</v>
      </c>
      <c r="Q227" s="55"/>
      <c r="R227" s="56" t="s">
        <v>41</v>
      </c>
    </row>
    <row r="228" spans="1:18" s="56" customFormat="1" ht="17.25" customHeight="1" outlineLevel="1">
      <c r="A228" s="41">
        <f t="shared" si="26"/>
        <v>8.59</v>
      </c>
      <c r="B228" s="42">
        <f t="shared" si="29"/>
        <v>217</v>
      </c>
      <c r="C228" s="43">
        <v>41179</v>
      </c>
      <c r="D228" s="44" t="str">
        <f t="shared" si="30"/>
        <v>Eylül 2012</v>
      </c>
      <c r="E228" s="45" t="s">
        <v>41</v>
      </c>
      <c r="F228" s="46">
        <v>6.5</v>
      </c>
      <c r="G228" s="47">
        <v>6</v>
      </c>
      <c r="H228" s="48">
        <f t="shared" si="31"/>
        <v>39</v>
      </c>
      <c r="I228" s="49">
        <v>3.61</v>
      </c>
      <c r="J228" s="50">
        <v>3.07</v>
      </c>
      <c r="K228" s="51">
        <f t="shared" si="27"/>
        <v>0.54</v>
      </c>
      <c r="L228" s="53">
        <f t="shared" si="28"/>
        <v>2.5299999999999998</v>
      </c>
      <c r="M228" s="51">
        <f>IF(I228="",0,IF(K228&lt;0,Sayfa3!$P$5,Sayfa3!$S$5))</f>
        <v>0.15000000000000036</v>
      </c>
      <c r="N228" s="52" t="str">
        <f>IF(E228="","",IF(K228&lt;Sayfa3!$P$5,"P",IF(K228&gt;Sayfa3!$S$5,"P","")))</f>
        <v>P</v>
      </c>
      <c r="O228" s="53">
        <f t="shared" si="24"/>
        <v>2.3799999999999994</v>
      </c>
      <c r="P228" s="54">
        <f t="shared" si="25"/>
        <v>8.59</v>
      </c>
      <c r="Q228" s="55"/>
      <c r="R228" s="56" t="s">
        <v>41</v>
      </c>
    </row>
    <row r="229" spans="1:18" s="56" customFormat="1" ht="17.25" customHeight="1" outlineLevel="1">
      <c r="A229" s="41">
        <f t="shared" si="26"/>
        <v>8.59</v>
      </c>
      <c r="B229" s="42">
        <f t="shared" si="29"/>
        <v>218</v>
      </c>
      <c r="C229" s="43">
        <v>41179</v>
      </c>
      <c r="D229" s="44" t="str">
        <f t="shared" si="30"/>
        <v>Eylül 2012</v>
      </c>
      <c r="E229" s="45" t="s">
        <v>35</v>
      </c>
      <c r="F229" s="46">
        <v>7.5</v>
      </c>
      <c r="G229" s="47">
        <v>6</v>
      </c>
      <c r="H229" s="48">
        <f t="shared" si="31"/>
        <v>45</v>
      </c>
      <c r="I229" s="49">
        <v>3.61</v>
      </c>
      <c r="J229" s="50">
        <v>3.07</v>
      </c>
      <c r="K229" s="51">
        <f t="shared" si="27"/>
        <v>0.54</v>
      </c>
      <c r="L229" s="53">
        <f t="shared" si="28"/>
        <v>2.5299999999999998</v>
      </c>
      <c r="M229" s="51">
        <f>IF(I229="",0,IF(K229&lt;0,Sayfa3!$P$5,Sayfa3!$S$5))</f>
        <v>0.15000000000000036</v>
      </c>
      <c r="N229" s="52" t="str">
        <f>IF(E229="","",IF(K229&lt;Sayfa3!$P$5,"P",IF(K229&gt;Sayfa3!$S$5,"P","")))</f>
        <v>P</v>
      </c>
      <c r="O229" s="53">
        <f t="shared" si="24"/>
        <v>2.3799999999999994</v>
      </c>
      <c r="P229" s="54">
        <f t="shared" si="25"/>
        <v>8.59</v>
      </c>
      <c r="Q229" s="55"/>
      <c r="R229" s="56" t="s">
        <v>35</v>
      </c>
    </row>
    <row r="230" spans="1:18" s="56" customFormat="1" ht="17.25" customHeight="1" outlineLevel="1">
      <c r="A230" s="41">
        <f t="shared" si="26"/>
        <v>8.59</v>
      </c>
      <c r="B230" s="42">
        <f t="shared" si="29"/>
        <v>219</v>
      </c>
      <c r="C230" s="43">
        <v>41179</v>
      </c>
      <c r="D230" s="44" t="str">
        <f t="shared" si="30"/>
        <v>Eylül 2012</v>
      </c>
      <c r="E230" s="45" t="s">
        <v>35</v>
      </c>
      <c r="F230" s="46">
        <v>7.5</v>
      </c>
      <c r="G230" s="47">
        <v>6</v>
      </c>
      <c r="H230" s="48">
        <f t="shared" si="31"/>
        <v>45</v>
      </c>
      <c r="I230" s="49">
        <v>3.61</v>
      </c>
      <c r="J230" s="50">
        <v>3.07</v>
      </c>
      <c r="K230" s="51">
        <f t="shared" si="27"/>
        <v>0.54</v>
      </c>
      <c r="L230" s="53">
        <f t="shared" si="28"/>
        <v>2.5299999999999998</v>
      </c>
      <c r="M230" s="51">
        <f>IF(I230="",0,IF(K230&lt;0,Sayfa3!$P$5,Sayfa3!$S$5))</f>
        <v>0.15000000000000036</v>
      </c>
      <c r="N230" s="52" t="str">
        <f>IF(E230="","",IF(K230&lt;Sayfa3!$P$5,"P",IF(K230&gt;Sayfa3!$S$5,"P","")))</f>
        <v>P</v>
      </c>
      <c r="O230" s="53">
        <f t="shared" si="24"/>
        <v>2.3799999999999994</v>
      </c>
      <c r="P230" s="54">
        <f t="shared" si="25"/>
        <v>8.59</v>
      </c>
      <c r="Q230" s="55"/>
      <c r="R230" s="56" t="s">
        <v>35</v>
      </c>
    </row>
    <row r="231" spans="1:18" s="56" customFormat="1" ht="17.25" customHeight="1" outlineLevel="1">
      <c r="A231" s="41">
        <f t="shared" si="26"/>
        <v>8.59</v>
      </c>
      <c r="B231" s="42">
        <f t="shared" si="29"/>
        <v>220</v>
      </c>
      <c r="C231" s="43">
        <v>41179</v>
      </c>
      <c r="D231" s="44" t="str">
        <f t="shared" si="30"/>
        <v>Eylül 2012</v>
      </c>
      <c r="E231" s="45" t="s">
        <v>35</v>
      </c>
      <c r="F231" s="46">
        <v>7.5</v>
      </c>
      <c r="G231" s="47">
        <v>6</v>
      </c>
      <c r="H231" s="48">
        <f t="shared" si="31"/>
        <v>45</v>
      </c>
      <c r="I231" s="49">
        <v>3.61</v>
      </c>
      <c r="J231" s="50">
        <v>3.07</v>
      </c>
      <c r="K231" s="51">
        <f t="shared" si="27"/>
        <v>0.54</v>
      </c>
      <c r="L231" s="53">
        <f t="shared" si="28"/>
        <v>2.5299999999999998</v>
      </c>
      <c r="M231" s="51">
        <f>IF(I231="",0,IF(K231&lt;0,Sayfa3!$P$5,Sayfa3!$S$5))</f>
        <v>0.15000000000000036</v>
      </c>
      <c r="N231" s="52" t="str">
        <f>IF(E231="","",IF(K231&lt;Sayfa3!$P$5,"P",IF(K231&gt;Sayfa3!$S$5,"P","")))</f>
        <v>P</v>
      </c>
      <c r="O231" s="53">
        <f t="shared" si="24"/>
        <v>2.3799999999999994</v>
      </c>
      <c r="P231" s="54">
        <f t="shared" si="25"/>
        <v>8.59</v>
      </c>
      <c r="Q231" s="55"/>
      <c r="R231" s="56" t="s">
        <v>35</v>
      </c>
    </row>
    <row r="232" spans="1:18" s="56" customFormat="1" ht="17.25" customHeight="1" outlineLevel="1">
      <c r="A232" s="41">
        <f t="shared" si="26"/>
        <v>8.59</v>
      </c>
      <c r="B232" s="42">
        <f t="shared" si="29"/>
        <v>221</v>
      </c>
      <c r="C232" s="43">
        <v>41181</v>
      </c>
      <c r="D232" s="44" t="str">
        <f t="shared" si="30"/>
        <v>Eylül 2012</v>
      </c>
      <c r="E232" s="45" t="s">
        <v>32</v>
      </c>
      <c r="F232" s="46">
        <v>3</v>
      </c>
      <c r="G232" s="47">
        <v>6</v>
      </c>
      <c r="H232" s="48">
        <f t="shared" si="31"/>
        <v>18</v>
      </c>
      <c r="I232" s="49">
        <v>3.61</v>
      </c>
      <c r="J232" s="50">
        <v>3.07</v>
      </c>
      <c r="K232" s="51">
        <f t="shared" si="27"/>
        <v>0.54</v>
      </c>
      <c r="L232" s="53">
        <f t="shared" si="28"/>
        <v>2.5299999999999998</v>
      </c>
      <c r="M232" s="51">
        <f>IF(I232="",0,IF(K232&lt;0,Sayfa3!$P$5,Sayfa3!$S$5))</f>
        <v>0.15000000000000036</v>
      </c>
      <c r="N232" s="52" t="str">
        <f>IF(E232="","",IF(K232&lt;Sayfa3!$P$5,"P",IF(K232&gt;Sayfa3!$S$5,"P","")))</f>
        <v>P</v>
      </c>
      <c r="O232" s="53">
        <f t="shared" si="24"/>
        <v>2.3799999999999994</v>
      </c>
      <c r="P232" s="54">
        <f t="shared" si="25"/>
        <v>8.59</v>
      </c>
      <c r="Q232" s="55"/>
      <c r="R232" s="56" t="s">
        <v>32</v>
      </c>
    </row>
    <row r="233" spans="1:18" s="56" customFormat="1" ht="17.25" customHeight="1" outlineLevel="1">
      <c r="A233" s="41">
        <f t="shared" si="26"/>
        <v>8.59</v>
      </c>
      <c r="B233" s="42">
        <f t="shared" si="29"/>
        <v>222</v>
      </c>
      <c r="C233" s="43">
        <v>41181</v>
      </c>
      <c r="D233" s="44" t="str">
        <f t="shared" si="30"/>
        <v>Eylül 2012</v>
      </c>
      <c r="E233" s="45" t="s">
        <v>32</v>
      </c>
      <c r="F233" s="46">
        <v>7</v>
      </c>
      <c r="G233" s="47">
        <v>6</v>
      </c>
      <c r="H233" s="48">
        <f t="shared" si="31"/>
        <v>42</v>
      </c>
      <c r="I233" s="49">
        <v>3.61</v>
      </c>
      <c r="J233" s="50">
        <v>3.07</v>
      </c>
      <c r="K233" s="51">
        <f t="shared" si="27"/>
        <v>0.54</v>
      </c>
      <c r="L233" s="53">
        <f t="shared" si="28"/>
        <v>2.5299999999999998</v>
      </c>
      <c r="M233" s="51">
        <f>IF(I233="",0,IF(K233&lt;0,Sayfa3!$P$5,Sayfa3!$S$5))</f>
        <v>0.15000000000000036</v>
      </c>
      <c r="N233" s="52" t="str">
        <f>IF(E233="","",IF(K233&lt;Sayfa3!$P$5,"P",IF(K233&gt;Sayfa3!$S$5,"P","")))</f>
        <v>P</v>
      </c>
      <c r="O233" s="53">
        <f t="shared" si="24"/>
        <v>2.3799999999999994</v>
      </c>
      <c r="P233" s="54">
        <f t="shared" si="25"/>
        <v>8.59</v>
      </c>
      <c r="Q233" s="55"/>
      <c r="R233" s="56" t="s">
        <v>32</v>
      </c>
    </row>
    <row r="234" spans="1:18" s="56" customFormat="1" ht="17.25" customHeight="1" outlineLevel="1">
      <c r="A234" s="41">
        <f t="shared" si="26"/>
        <v>8.59</v>
      </c>
      <c r="B234" s="42">
        <f t="shared" si="29"/>
        <v>223</v>
      </c>
      <c r="C234" s="43">
        <v>41181</v>
      </c>
      <c r="D234" s="44" t="str">
        <f t="shared" si="30"/>
        <v>Eylül 2012</v>
      </c>
      <c r="E234" s="45" t="s">
        <v>32</v>
      </c>
      <c r="F234" s="46">
        <v>5</v>
      </c>
      <c r="G234" s="47">
        <v>6</v>
      </c>
      <c r="H234" s="48">
        <f t="shared" si="31"/>
        <v>30</v>
      </c>
      <c r="I234" s="49">
        <v>3.61</v>
      </c>
      <c r="J234" s="50">
        <v>3.07</v>
      </c>
      <c r="K234" s="51">
        <f t="shared" si="27"/>
        <v>0.54</v>
      </c>
      <c r="L234" s="53">
        <f t="shared" si="28"/>
        <v>2.5299999999999998</v>
      </c>
      <c r="M234" s="51">
        <f>IF(I234="",0,IF(K234&lt;0,Sayfa3!$P$5,Sayfa3!$S$5))</f>
        <v>0.15000000000000036</v>
      </c>
      <c r="N234" s="52" t="str">
        <f>IF(E234="","",IF(K234&lt;Sayfa3!$P$5,"P",IF(K234&gt;Sayfa3!$S$5,"P","")))</f>
        <v>P</v>
      </c>
      <c r="O234" s="53">
        <f t="shared" si="24"/>
        <v>2.3799999999999994</v>
      </c>
      <c r="P234" s="54">
        <f t="shared" si="25"/>
        <v>8.59</v>
      </c>
      <c r="Q234" s="55"/>
      <c r="R234" s="56" t="s">
        <v>32</v>
      </c>
    </row>
    <row r="235" spans="1:18" s="56" customFormat="1" ht="17.25" customHeight="1" outlineLevel="1">
      <c r="A235" s="41">
        <f t="shared" si="26"/>
        <v>8.59</v>
      </c>
      <c r="B235" s="42">
        <f t="shared" si="29"/>
        <v>224</v>
      </c>
      <c r="C235" s="43">
        <v>41181</v>
      </c>
      <c r="D235" s="44" t="str">
        <f t="shared" si="30"/>
        <v>Eylül 2012</v>
      </c>
      <c r="E235" s="45" t="s">
        <v>35</v>
      </c>
      <c r="F235" s="46">
        <v>8</v>
      </c>
      <c r="G235" s="47">
        <v>6</v>
      </c>
      <c r="H235" s="48">
        <f t="shared" si="31"/>
        <v>48</v>
      </c>
      <c r="I235" s="49">
        <v>3.61</v>
      </c>
      <c r="J235" s="50">
        <v>3.07</v>
      </c>
      <c r="K235" s="51">
        <f t="shared" si="27"/>
        <v>0.54</v>
      </c>
      <c r="L235" s="53">
        <f t="shared" si="28"/>
        <v>2.5299999999999998</v>
      </c>
      <c r="M235" s="51">
        <f>IF(I235="",0,IF(K235&lt;0,Sayfa3!$P$5,Sayfa3!$S$5))</f>
        <v>0.15000000000000036</v>
      </c>
      <c r="N235" s="52" t="str">
        <f>IF(E235="","",IF(K235&lt;Sayfa3!$P$5,"P",IF(K235&gt;Sayfa3!$S$5,"P","")))</f>
        <v>P</v>
      </c>
      <c r="O235" s="53">
        <f t="shared" si="24"/>
        <v>2.3799999999999994</v>
      </c>
      <c r="P235" s="54">
        <f t="shared" si="25"/>
        <v>8.59</v>
      </c>
      <c r="Q235" s="55"/>
      <c r="R235" s="56" t="s">
        <v>35</v>
      </c>
    </row>
    <row r="236" spans="1:18" s="56" customFormat="1" ht="17.25" customHeight="1" outlineLevel="1">
      <c r="A236" s="41">
        <f t="shared" si="26"/>
        <v>8.59</v>
      </c>
      <c r="B236" s="42">
        <f t="shared" si="29"/>
        <v>225</v>
      </c>
      <c r="C236" s="43">
        <v>41181</v>
      </c>
      <c r="D236" s="44" t="str">
        <f t="shared" si="30"/>
        <v>Eylül 2012</v>
      </c>
      <c r="E236" s="45" t="s">
        <v>35</v>
      </c>
      <c r="F236" s="46">
        <v>2</v>
      </c>
      <c r="G236" s="47">
        <v>6</v>
      </c>
      <c r="H236" s="48">
        <f t="shared" si="31"/>
        <v>12</v>
      </c>
      <c r="I236" s="49">
        <v>3.61</v>
      </c>
      <c r="J236" s="50">
        <v>3.07</v>
      </c>
      <c r="K236" s="51">
        <f t="shared" si="27"/>
        <v>0.54</v>
      </c>
      <c r="L236" s="53">
        <f t="shared" si="28"/>
        <v>2.5299999999999998</v>
      </c>
      <c r="M236" s="51">
        <f>IF(I236="",0,IF(K236&lt;0,Sayfa3!$P$5,Sayfa3!$S$5))</f>
        <v>0.15000000000000036</v>
      </c>
      <c r="N236" s="52" t="str">
        <f>IF(E236="","",IF(K236&lt;Sayfa3!$P$5,"P",IF(K236&gt;Sayfa3!$S$5,"P","")))</f>
        <v>P</v>
      </c>
      <c r="O236" s="53">
        <f t="shared" si="24"/>
        <v>2.3799999999999994</v>
      </c>
      <c r="P236" s="54">
        <f t="shared" si="25"/>
        <v>8.59</v>
      </c>
      <c r="Q236" s="55"/>
      <c r="R236" s="56" t="s">
        <v>35</v>
      </c>
    </row>
    <row r="237" spans="1:18" s="56" customFormat="1" ht="17.25" customHeight="1" outlineLevel="1">
      <c r="A237" s="41">
        <f t="shared" si="26"/>
        <v>8.59</v>
      </c>
      <c r="B237" s="42">
        <f t="shared" si="29"/>
        <v>226</v>
      </c>
      <c r="C237" s="43">
        <v>41181</v>
      </c>
      <c r="D237" s="44" t="str">
        <f t="shared" si="30"/>
        <v>Eylül 2012</v>
      </c>
      <c r="E237" s="45" t="s">
        <v>41</v>
      </c>
      <c r="F237" s="46">
        <v>7.5</v>
      </c>
      <c r="G237" s="47">
        <v>6</v>
      </c>
      <c r="H237" s="48">
        <f t="shared" si="31"/>
        <v>45</v>
      </c>
      <c r="I237" s="49">
        <v>3.61</v>
      </c>
      <c r="J237" s="50">
        <v>3.07</v>
      </c>
      <c r="K237" s="51">
        <f t="shared" si="27"/>
        <v>0.54</v>
      </c>
      <c r="L237" s="53">
        <f t="shared" si="28"/>
        <v>2.5299999999999998</v>
      </c>
      <c r="M237" s="51">
        <f>IF(I237="",0,IF(K237&lt;0,Sayfa3!$P$5,Sayfa3!$S$5))</f>
        <v>0.15000000000000036</v>
      </c>
      <c r="N237" s="52" t="str">
        <f>IF(E237="","",IF(K237&lt;Sayfa3!$P$5,"P",IF(K237&gt;Sayfa3!$S$5,"P","")))</f>
        <v>P</v>
      </c>
      <c r="O237" s="53">
        <f t="shared" si="24"/>
        <v>2.3799999999999994</v>
      </c>
      <c r="P237" s="54">
        <f t="shared" si="25"/>
        <v>8.59</v>
      </c>
      <c r="Q237" s="55"/>
      <c r="R237" s="56" t="s">
        <v>41</v>
      </c>
    </row>
    <row r="238" spans="1:18" s="56" customFormat="1" ht="17.25" customHeight="1" outlineLevel="1">
      <c r="A238" s="41">
        <f t="shared" si="26"/>
        <v>8.59</v>
      </c>
      <c r="B238" s="42">
        <f t="shared" si="29"/>
        <v>227</v>
      </c>
      <c r="C238" s="43">
        <v>41181</v>
      </c>
      <c r="D238" s="44" t="str">
        <f t="shared" si="30"/>
        <v>Eylül 2012</v>
      </c>
      <c r="E238" s="45" t="s">
        <v>41</v>
      </c>
      <c r="F238" s="46">
        <v>7.5</v>
      </c>
      <c r="G238" s="47">
        <v>6</v>
      </c>
      <c r="H238" s="48">
        <f t="shared" si="31"/>
        <v>45</v>
      </c>
      <c r="I238" s="49">
        <v>3.6101999999999999</v>
      </c>
      <c r="J238" s="50">
        <v>3.07</v>
      </c>
      <c r="K238" s="51">
        <f t="shared" si="27"/>
        <v>0.54020000000000001</v>
      </c>
      <c r="L238" s="53">
        <f t="shared" si="28"/>
        <v>2.5297999999999998</v>
      </c>
      <c r="M238" s="51">
        <f>IF(I238="",0,IF(K238&lt;0,Sayfa3!$P$5,Sayfa3!$S$5))</f>
        <v>0.15000000000000036</v>
      </c>
      <c r="N238" s="52" t="str">
        <f>IF(E238="","",IF(K238&lt;Sayfa3!$P$5,"P",IF(K238&gt;Sayfa3!$S$5,"P","")))</f>
        <v>P</v>
      </c>
      <c r="O238" s="53">
        <f t="shared" si="24"/>
        <v>2.3797999999999995</v>
      </c>
      <c r="P238" s="54">
        <f t="shared" si="25"/>
        <v>8.59</v>
      </c>
      <c r="Q238" s="55"/>
      <c r="R238" s="56" t="s">
        <v>41</v>
      </c>
    </row>
    <row r="239" spans="1:18" s="56" customFormat="1" ht="17.25" customHeight="1" outlineLevel="1">
      <c r="A239" s="41">
        <f t="shared" si="26"/>
        <v>8.58</v>
      </c>
      <c r="B239" s="42">
        <f t="shared" si="29"/>
        <v>228</v>
      </c>
      <c r="C239" s="43">
        <v>41185</v>
      </c>
      <c r="D239" s="44" t="str">
        <f t="shared" si="30"/>
        <v>Ekim 2012</v>
      </c>
      <c r="E239" s="45" t="s">
        <v>35</v>
      </c>
      <c r="F239" s="46">
        <v>7</v>
      </c>
      <c r="G239" s="47">
        <v>6</v>
      </c>
      <c r="H239" s="48">
        <f t="shared" si="31"/>
        <v>42</v>
      </c>
      <c r="I239" s="49">
        <v>3.6185999999999998</v>
      </c>
      <c r="J239" s="50">
        <v>3.07</v>
      </c>
      <c r="K239" s="51">
        <f t="shared" si="27"/>
        <v>0.54859999999999998</v>
      </c>
      <c r="L239" s="53">
        <f t="shared" si="28"/>
        <v>2.5213999999999999</v>
      </c>
      <c r="M239" s="51">
        <f>IF(I239="",0,IF(K239&lt;0,Sayfa3!$P$5,Sayfa3!$S$5))</f>
        <v>0.15000000000000036</v>
      </c>
      <c r="N239" s="52" t="str">
        <f>IF(E239="","",IF(K239&lt;Sayfa3!$P$5,"P",IF(K239&gt;Sayfa3!$S$5,"P","")))</f>
        <v>P</v>
      </c>
      <c r="O239" s="53">
        <f t="shared" si="24"/>
        <v>2.3713999999999995</v>
      </c>
      <c r="P239" s="54">
        <f t="shared" si="25"/>
        <v>8.58</v>
      </c>
      <c r="Q239" s="55"/>
      <c r="R239" s="56" t="s">
        <v>35</v>
      </c>
    </row>
    <row r="240" spans="1:18" s="56" customFormat="1" ht="17.25" customHeight="1" outlineLevel="1" collapsed="1">
      <c r="A240" s="41">
        <f t="shared" si="26"/>
        <v>8.58</v>
      </c>
      <c r="B240" s="42">
        <f t="shared" si="29"/>
        <v>229</v>
      </c>
      <c r="C240" s="43">
        <v>41185</v>
      </c>
      <c r="D240" s="44" t="str">
        <f t="shared" si="30"/>
        <v>Ekim 2012</v>
      </c>
      <c r="E240" s="45" t="s">
        <v>35</v>
      </c>
      <c r="F240" s="46">
        <v>3</v>
      </c>
      <c r="G240" s="47">
        <v>6</v>
      </c>
      <c r="H240" s="48">
        <f t="shared" si="31"/>
        <v>18</v>
      </c>
      <c r="I240" s="49">
        <v>3.6185999999999998</v>
      </c>
      <c r="J240" s="50">
        <v>3.07</v>
      </c>
      <c r="K240" s="51">
        <f t="shared" si="27"/>
        <v>0.54859999999999998</v>
      </c>
      <c r="L240" s="53">
        <f t="shared" si="28"/>
        <v>2.5213999999999999</v>
      </c>
      <c r="M240" s="51">
        <f>IF(I240="",0,IF(K240&lt;0,Sayfa3!$P$5,Sayfa3!$S$5))</f>
        <v>0.15000000000000036</v>
      </c>
      <c r="N240" s="52" t="str">
        <f>IF(E240="","",IF(K240&lt;Sayfa3!$P$5,"P",IF(K240&gt;Sayfa3!$S$5,"P","")))</f>
        <v>P</v>
      </c>
      <c r="O240" s="53">
        <f t="shared" si="24"/>
        <v>2.3713999999999995</v>
      </c>
      <c r="P240" s="54">
        <f t="shared" si="25"/>
        <v>8.58</v>
      </c>
      <c r="Q240" s="55"/>
      <c r="R240" s="56" t="s">
        <v>35</v>
      </c>
    </row>
    <row r="241" spans="1:18" s="56" customFormat="1" ht="17.25" customHeight="1" outlineLevel="1">
      <c r="A241" s="41">
        <f t="shared" si="26"/>
        <v>8.58</v>
      </c>
      <c r="B241" s="42">
        <f t="shared" si="29"/>
        <v>230</v>
      </c>
      <c r="C241" s="43">
        <v>41185</v>
      </c>
      <c r="D241" s="44" t="str">
        <f t="shared" si="30"/>
        <v>Ekim 2012</v>
      </c>
      <c r="E241" s="45" t="s">
        <v>35</v>
      </c>
      <c r="F241" s="46">
        <v>3</v>
      </c>
      <c r="G241" s="47">
        <v>6</v>
      </c>
      <c r="H241" s="48">
        <f t="shared" si="31"/>
        <v>18</v>
      </c>
      <c r="I241" s="49">
        <v>3.6185999999999998</v>
      </c>
      <c r="J241" s="50">
        <v>3.07</v>
      </c>
      <c r="K241" s="51">
        <f t="shared" si="27"/>
        <v>0.54859999999999998</v>
      </c>
      <c r="L241" s="53">
        <f t="shared" si="28"/>
        <v>2.5213999999999999</v>
      </c>
      <c r="M241" s="51">
        <f>IF(I241="",0,IF(K241&lt;0,Sayfa3!$P$5,Sayfa3!$S$5))</f>
        <v>0.15000000000000036</v>
      </c>
      <c r="N241" s="52" t="str">
        <f>IF(E241="","",IF(K241&lt;Sayfa3!$P$5,"P",IF(K241&gt;Sayfa3!$S$5,"P","")))</f>
        <v>P</v>
      </c>
      <c r="O241" s="53">
        <f t="shared" si="24"/>
        <v>2.3713999999999995</v>
      </c>
      <c r="P241" s="54">
        <f t="shared" si="25"/>
        <v>8.58</v>
      </c>
      <c r="Q241" s="55"/>
      <c r="R241" s="56" t="s">
        <v>35</v>
      </c>
    </row>
    <row r="242" spans="1:18" s="56" customFormat="1" ht="17.25" customHeight="1" outlineLevel="1">
      <c r="A242" s="41">
        <f t="shared" si="26"/>
        <v>8.58</v>
      </c>
      <c r="B242" s="42">
        <f t="shared" si="29"/>
        <v>231</v>
      </c>
      <c r="C242" s="43">
        <v>41185</v>
      </c>
      <c r="D242" s="44" t="str">
        <f t="shared" si="30"/>
        <v>Ekim 2012</v>
      </c>
      <c r="E242" s="45" t="s">
        <v>35</v>
      </c>
      <c r="F242" s="46">
        <v>7</v>
      </c>
      <c r="G242" s="47">
        <v>6</v>
      </c>
      <c r="H242" s="48">
        <f t="shared" si="31"/>
        <v>42</v>
      </c>
      <c r="I242" s="49">
        <v>3.6185999999999998</v>
      </c>
      <c r="J242" s="50">
        <v>3.07</v>
      </c>
      <c r="K242" s="51">
        <f t="shared" si="27"/>
        <v>0.54859999999999998</v>
      </c>
      <c r="L242" s="53">
        <f t="shared" si="28"/>
        <v>2.5213999999999999</v>
      </c>
      <c r="M242" s="51">
        <f>IF(I242="",0,IF(K242&lt;0,Sayfa3!$P$5,Sayfa3!$S$5))</f>
        <v>0.15000000000000036</v>
      </c>
      <c r="N242" s="52" t="str">
        <f>IF(E242="","",IF(K242&lt;Sayfa3!$P$5,"P",IF(K242&gt;Sayfa3!$S$5,"P","")))</f>
        <v>P</v>
      </c>
      <c r="O242" s="53">
        <f t="shared" si="24"/>
        <v>2.3713999999999995</v>
      </c>
      <c r="P242" s="54">
        <f t="shared" si="25"/>
        <v>8.58</v>
      </c>
      <c r="Q242" s="55"/>
      <c r="R242" s="56" t="s">
        <v>35</v>
      </c>
    </row>
    <row r="243" spans="1:18" s="56" customFormat="1" ht="17.25" customHeight="1" outlineLevel="1">
      <c r="A243" s="41">
        <f t="shared" si="26"/>
        <v>8.58</v>
      </c>
      <c r="B243" s="42">
        <f t="shared" si="29"/>
        <v>232</v>
      </c>
      <c r="C243" s="43">
        <v>41185</v>
      </c>
      <c r="D243" s="44" t="str">
        <f t="shared" si="30"/>
        <v>Ekim 2012</v>
      </c>
      <c r="E243" s="45" t="s">
        <v>35</v>
      </c>
      <c r="F243" s="46">
        <v>3</v>
      </c>
      <c r="G243" s="47">
        <v>6</v>
      </c>
      <c r="H243" s="48">
        <f t="shared" si="31"/>
        <v>18</v>
      </c>
      <c r="I243" s="49">
        <v>3.6185999999999998</v>
      </c>
      <c r="J243" s="50">
        <v>3.07</v>
      </c>
      <c r="K243" s="51">
        <f t="shared" si="27"/>
        <v>0.54859999999999998</v>
      </c>
      <c r="L243" s="53">
        <f t="shared" si="28"/>
        <v>2.5213999999999999</v>
      </c>
      <c r="M243" s="51">
        <f>IF(I243="",0,IF(K243&lt;0,Sayfa3!$P$5,Sayfa3!$S$5))</f>
        <v>0.15000000000000036</v>
      </c>
      <c r="N243" s="52" t="str">
        <f>IF(E243="","",IF(K243&lt;Sayfa3!$P$5,"P",IF(K243&gt;Sayfa3!$S$5,"P","")))</f>
        <v>P</v>
      </c>
      <c r="O243" s="53">
        <f t="shared" si="24"/>
        <v>2.3713999999999995</v>
      </c>
      <c r="P243" s="54">
        <f t="shared" si="25"/>
        <v>8.58</v>
      </c>
      <c r="Q243" s="55"/>
      <c r="R243" s="56" t="s">
        <v>35</v>
      </c>
    </row>
    <row r="244" spans="1:18" s="56" customFormat="1" ht="17.25" customHeight="1" outlineLevel="1">
      <c r="A244" s="41">
        <f t="shared" si="26"/>
        <v>8.58</v>
      </c>
      <c r="B244" s="42">
        <f t="shared" si="29"/>
        <v>233</v>
      </c>
      <c r="C244" s="43">
        <v>41185</v>
      </c>
      <c r="D244" s="44" t="str">
        <f t="shared" si="30"/>
        <v>Ekim 2012</v>
      </c>
      <c r="E244" s="45" t="s">
        <v>35</v>
      </c>
      <c r="F244" s="46">
        <v>7</v>
      </c>
      <c r="G244" s="47">
        <v>6</v>
      </c>
      <c r="H244" s="48">
        <f t="shared" si="31"/>
        <v>42</v>
      </c>
      <c r="I244" s="49">
        <v>3.6185999999999998</v>
      </c>
      <c r="J244" s="50">
        <v>3.07</v>
      </c>
      <c r="K244" s="51">
        <f t="shared" si="27"/>
        <v>0.54859999999999998</v>
      </c>
      <c r="L244" s="53">
        <f t="shared" si="28"/>
        <v>2.5213999999999999</v>
      </c>
      <c r="M244" s="51">
        <f>IF(I244="",0,IF(K244&lt;0,Sayfa3!$P$5,Sayfa3!$S$5))</f>
        <v>0.15000000000000036</v>
      </c>
      <c r="N244" s="52" t="str">
        <f>IF(E244="","",IF(K244&lt;Sayfa3!$P$5,"P",IF(K244&gt;Sayfa3!$S$5,"P","")))</f>
        <v>P</v>
      </c>
      <c r="O244" s="53">
        <f t="shared" si="24"/>
        <v>2.3713999999999995</v>
      </c>
      <c r="P244" s="54">
        <f t="shared" si="25"/>
        <v>8.58</v>
      </c>
      <c r="Q244" s="55"/>
      <c r="R244" s="56" t="s">
        <v>35</v>
      </c>
    </row>
    <row r="245" spans="1:18" s="56" customFormat="1" ht="17.25" customHeight="1" outlineLevel="1">
      <c r="A245" s="41">
        <f t="shared" si="26"/>
        <v>8.58</v>
      </c>
      <c r="B245" s="42">
        <f t="shared" si="29"/>
        <v>234</v>
      </c>
      <c r="C245" s="43">
        <v>41185</v>
      </c>
      <c r="D245" s="44" t="str">
        <f t="shared" si="30"/>
        <v>Ekim 2012</v>
      </c>
      <c r="E245" s="45" t="s">
        <v>35</v>
      </c>
      <c r="F245" s="46">
        <v>3</v>
      </c>
      <c r="G245" s="47">
        <v>6</v>
      </c>
      <c r="H245" s="48">
        <f t="shared" si="31"/>
        <v>18</v>
      </c>
      <c r="I245" s="49">
        <v>3.6185999999999998</v>
      </c>
      <c r="J245" s="50">
        <v>3.07</v>
      </c>
      <c r="K245" s="51">
        <f t="shared" si="27"/>
        <v>0.54859999999999998</v>
      </c>
      <c r="L245" s="53">
        <f t="shared" si="28"/>
        <v>2.5213999999999999</v>
      </c>
      <c r="M245" s="51">
        <f>IF(I245="",0,IF(K245&lt;0,Sayfa3!$P$5,Sayfa3!$S$5))</f>
        <v>0.15000000000000036</v>
      </c>
      <c r="N245" s="52" t="str">
        <f>IF(E245="","",IF(K245&lt;Sayfa3!$P$5,"P",IF(K245&gt;Sayfa3!$S$5,"P","")))</f>
        <v>P</v>
      </c>
      <c r="O245" s="53">
        <f t="shared" si="24"/>
        <v>2.3713999999999995</v>
      </c>
      <c r="P245" s="54">
        <f t="shared" si="25"/>
        <v>8.58</v>
      </c>
      <c r="Q245" s="55"/>
      <c r="R245" s="56" t="s">
        <v>35</v>
      </c>
    </row>
    <row r="246" spans="1:18" s="56" customFormat="1" ht="17.25" customHeight="1" outlineLevel="1">
      <c r="A246" s="41">
        <f t="shared" si="26"/>
        <v>8.58</v>
      </c>
      <c r="B246" s="42">
        <f t="shared" si="29"/>
        <v>235</v>
      </c>
      <c r="C246" s="43">
        <v>41185</v>
      </c>
      <c r="D246" s="44" t="str">
        <f t="shared" si="30"/>
        <v>Ekim 2012</v>
      </c>
      <c r="E246" s="45" t="s">
        <v>35</v>
      </c>
      <c r="F246" s="46">
        <v>7</v>
      </c>
      <c r="G246" s="47">
        <v>6</v>
      </c>
      <c r="H246" s="48">
        <f t="shared" si="31"/>
        <v>42</v>
      </c>
      <c r="I246" s="49">
        <v>3.6185999999999998</v>
      </c>
      <c r="J246" s="50">
        <v>3.07</v>
      </c>
      <c r="K246" s="51">
        <f t="shared" si="27"/>
        <v>0.54859999999999998</v>
      </c>
      <c r="L246" s="53">
        <f t="shared" si="28"/>
        <v>2.5213999999999999</v>
      </c>
      <c r="M246" s="51">
        <f>IF(I246="",0,IF(K246&lt;0,Sayfa3!$P$5,Sayfa3!$S$5))</f>
        <v>0.15000000000000036</v>
      </c>
      <c r="N246" s="52" t="str">
        <f>IF(E246="","",IF(K246&lt;Sayfa3!$P$5,"P",IF(K246&gt;Sayfa3!$S$5,"P","")))</f>
        <v>P</v>
      </c>
      <c r="O246" s="53">
        <f t="shared" si="24"/>
        <v>2.3713999999999995</v>
      </c>
      <c r="P246" s="54">
        <f t="shared" si="25"/>
        <v>8.58</v>
      </c>
      <c r="Q246" s="55"/>
      <c r="R246" s="56" t="s">
        <v>35</v>
      </c>
    </row>
    <row r="247" spans="1:18" s="56" customFormat="1" ht="17.25" customHeight="1" outlineLevel="1">
      <c r="A247" s="41">
        <f t="shared" si="26"/>
        <v>8.58</v>
      </c>
      <c r="B247" s="42">
        <f t="shared" si="29"/>
        <v>236</v>
      </c>
      <c r="C247" s="43">
        <v>41185</v>
      </c>
      <c r="D247" s="44" t="str">
        <f t="shared" si="30"/>
        <v>Ekim 2012</v>
      </c>
      <c r="E247" s="45" t="s">
        <v>35</v>
      </c>
      <c r="F247" s="46">
        <v>3</v>
      </c>
      <c r="G247" s="47">
        <v>6</v>
      </c>
      <c r="H247" s="48">
        <f t="shared" si="31"/>
        <v>18</v>
      </c>
      <c r="I247" s="49">
        <v>3.6185999999999998</v>
      </c>
      <c r="J247" s="50">
        <v>3.07</v>
      </c>
      <c r="K247" s="51">
        <f t="shared" si="27"/>
        <v>0.54859999999999998</v>
      </c>
      <c r="L247" s="53">
        <f t="shared" si="28"/>
        <v>2.5213999999999999</v>
      </c>
      <c r="M247" s="51">
        <f>IF(I247="",0,IF(K247&lt;0,Sayfa3!$P$5,Sayfa3!$S$5))</f>
        <v>0.15000000000000036</v>
      </c>
      <c r="N247" s="52" t="str">
        <f>IF(E247="","",IF(K247&lt;Sayfa3!$P$5,"P",IF(K247&gt;Sayfa3!$S$5,"P","")))</f>
        <v>P</v>
      </c>
      <c r="O247" s="53">
        <f t="shared" si="24"/>
        <v>2.3713999999999995</v>
      </c>
      <c r="P247" s="54">
        <f t="shared" si="25"/>
        <v>8.58</v>
      </c>
      <c r="Q247" s="55"/>
      <c r="R247" s="56" t="s">
        <v>35</v>
      </c>
    </row>
    <row r="248" spans="1:18" s="56" customFormat="1" ht="17.25" customHeight="1" outlineLevel="1">
      <c r="A248" s="41">
        <f t="shared" si="26"/>
        <v>8.58</v>
      </c>
      <c r="B248" s="42">
        <f t="shared" si="29"/>
        <v>237</v>
      </c>
      <c r="C248" s="43">
        <v>41185</v>
      </c>
      <c r="D248" s="44" t="str">
        <f t="shared" si="30"/>
        <v>Ekim 2012</v>
      </c>
      <c r="E248" s="45" t="s">
        <v>35</v>
      </c>
      <c r="F248" s="46">
        <v>7</v>
      </c>
      <c r="G248" s="47">
        <v>6</v>
      </c>
      <c r="H248" s="48">
        <f t="shared" si="31"/>
        <v>42</v>
      </c>
      <c r="I248" s="49">
        <v>3.6185999999999998</v>
      </c>
      <c r="J248" s="50">
        <v>3.07</v>
      </c>
      <c r="K248" s="51">
        <f t="shared" si="27"/>
        <v>0.54859999999999998</v>
      </c>
      <c r="L248" s="53">
        <f t="shared" si="28"/>
        <v>2.5213999999999999</v>
      </c>
      <c r="M248" s="51">
        <f>IF(I248="",0,IF(K248&lt;0,Sayfa3!$P$5,Sayfa3!$S$5))</f>
        <v>0.15000000000000036</v>
      </c>
      <c r="N248" s="52" t="str">
        <f>IF(E248="","",IF(K248&lt;Sayfa3!$P$5,"P",IF(K248&gt;Sayfa3!$S$5,"P","")))</f>
        <v>P</v>
      </c>
      <c r="O248" s="53">
        <f t="shared" si="24"/>
        <v>2.3713999999999995</v>
      </c>
      <c r="P248" s="54">
        <f t="shared" si="25"/>
        <v>8.58</v>
      </c>
      <c r="Q248" s="55"/>
      <c r="R248" s="56" t="s">
        <v>35</v>
      </c>
    </row>
    <row r="249" spans="1:18" s="56" customFormat="1" ht="17.25" customHeight="1" outlineLevel="1">
      <c r="A249" s="41">
        <f t="shared" si="26"/>
        <v>8.58</v>
      </c>
      <c r="B249" s="42">
        <f t="shared" si="29"/>
        <v>238</v>
      </c>
      <c r="C249" s="43">
        <v>41185</v>
      </c>
      <c r="D249" s="44" t="str">
        <f t="shared" si="30"/>
        <v>Ekim 2012</v>
      </c>
      <c r="E249" s="45" t="s">
        <v>35</v>
      </c>
      <c r="F249" s="46">
        <v>10</v>
      </c>
      <c r="G249" s="47">
        <v>6</v>
      </c>
      <c r="H249" s="48">
        <f t="shared" si="31"/>
        <v>60</v>
      </c>
      <c r="I249" s="49">
        <v>3.6185999999999998</v>
      </c>
      <c r="J249" s="50">
        <v>3.07</v>
      </c>
      <c r="K249" s="51">
        <f t="shared" si="27"/>
        <v>0.54859999999999998</v>
      </c>
      <c r="L249" s="53">
        <f t="shared" si="28"/>
        <v>2.5213999999999999</v>
      </c>
      <c r="M249" s="51">
        <f>IF(I249="",0,IF(K249&lt;0,Sayfa3!$P$5,Sayfa3!$S$5))</f>
        <v>0.15000000000000036</v>
      </c>
      <c r="N249" s="52" t="str">
        <f>IF(E249="","",IF(K249&lt;Sayfa3!$P$5,"P",IF(K249&gt;Sayfa3!$S$5,"P","")))</f>
        <v>P</v>
      </c>
      <c r="O249" s="53">
        <f t="shared" si="24"/>
        <v>2.3713999999999995</v>
      </c>
      <c r="P249" s="54">
        <f t="shared" si="25"/>
        <v>8.58</v>
      </c>
      <c r="Q249" s="55"/>
      <c r="R249" s="56" t="s">
        <v>35</v>
      </c>
    </row>
    <row r="250" spans="1:18" s="56" customFormat="1" ht="17.25" customHeight="1" outlineLevel="1">
      <c r="A250" s="41">
        <f t="shared" si="26"/>
        <v>8.58</v>
      </c>
      <c r="B250" s="42">
        <f t="shared" si="29"/>
        <v>239</v>
      </c>
      <c r="C250" s="43">
        <v>41185</v>
      </c>
      <c r="D250" s="44" t="str">
        <f t="shared" si="30"/>
        <v>Ekim 2012</v>
      </c>
      <c r="E250" s="45" t="s">
        <v>35</v>
      </c>
      <c r="F250" s="46">
        <v>7</v>
      </c>
      <c r="G250" s="47">
        <v>6</v>
      </c>
      <c r="H250" s="48">
        <f t="shared" si="31"/>
        <v>42</v>
      </c>
      <c r="I250" s="49">
        <v>3.6185999999999998</v>
      </c>
      <c r="J250" s="50">
        <v>3.07</v>
      </c>
      <c r="K250" s="51">
        <f t="shared" si="27"/>
        <v>0.54859999999999998</v>
      </c>
      <c r="L250" s="53">
        <f t="shared" si="28"/>
        <v>2.5213999999999999</v>
      </c>
      <c r="M250" s="51">
        <f>IF(I250="",0,IF(K250&lt;0,Sayfa3!$P$5,Sayfa3!$S$5))</f>
        <v>0.15000000000000036</v>
      </c>
      <c r="N250" s="52" t="str">
        <f>IF(E250="","",IF(K250&lt;Sayfa3!$P$5,"P",IF(K250&gt;Sayfa3!$S$5,"P","")))</f>
        <v>P</v>
      </c>
      <c r="O250" s="53">
        <f t="shared" si="24"/>
        <v>2.3713999999999995</v>
      </c>
      <c r="P250" s="54">
        <f t="shared" si="25"/>
        <v>8.58</v>
      </c>
      <c r="Q250" s="55"/>
      <c r="R250" s="56" t="s">
        <v>35</v>
      </c>
    </row>
    <row r="251" spans="1:18" s="56" customFormat="1" ht="17.25" customHeight="1" outlineLevel="1">
      <c r="A251" s="41">
        <f t="shared" si="26"/>
        <v>8.58</v>
      </c>
      <c r="B251" s="42">
        <f t="shared" si="29"/>
        <v>240</v>
      </c>
      <c r="C251" s="43">
        <v>41185</v>
      </c>
      <c r="D251" s="44" t="str">
        <f t="shared" si="30"/>
        <v>Ekim 2012</v>
      </c>
      <c r="E251" s="45" t="s">
        <v>35</v>
      </c>
      <c r="F251" s="46">
        <v>3</v>
      </c>
      <c r="G251" s="47">
        <v>6</v>
      </c>
      <c r="H251" s="48">
        <f t="shared" si="31"/>
        <v>18</v>
      </c>
      <c r="I251" s="49">
        <v>3.6185999999999998</v>
      </c>
      <c r="J251" s="50">
        <v>3.07</v>
      </c>
      <c r="K251" s="51">
        <f t="shared" si="27"/>
        <v>0.54859999999999998</v>
      </c>
      <c r="L251" s="53">
        <f t="shared" si="28"/>
        <v>2.5213999999999999</v>
      </c>
      <c r="M251" s="51">
        <f>IF(I251="",0,IF(K251&lt;0,Sayfa3!$P$5,Sayfa3!$S$5))</f>
        <v>0.15000000000000036</v>
      </c>
      <c r="N251" s="52" t="str">
        <f>IF(E251="","",IF(K251&lt;Sayfa3!$P$5,"P",IF(K251&gt;Sayfa3!$S$5,"P","")))</f>
        <v>P</v>
      </c>
      <c r="O251" s="53">
        <f t="shared" si="24"/>
        <v>2.3713999999999995</v>
      </c>
      <c r="P251" s="54">
        <f t="shared" si="25"/>
        <v>8.58</v>
      </c>
      <c r="Q251" s="55"/>
      <c r="R251" s="56" t="s">
        <v>35</v>
      </c>
    </row>
    <row r="252" spans="1:18" s="56" customFormat="1" ht="17.25" customHeight="1" outlineLevel="1">
      <c r="A252" s="41">
        <f t="shared" si="26"/>
        <v>8.58</v>
      </c>
      <c r="B252" s="42">
        <f t="shared" si="29"/>
        <v>241</v>
      </c>
      <c r="C252" s="43">
        <v>41185</v>
      </c>
      <c r="D252" s="44" t="str">
        <f t="shared" si="30"/>
        <v>Ekim 2012</v>
      </c>
      <c r="E252" s="45" t="s">
        <v>35</v>
      </c>
      <c r="F252" s="46">
        <v>7</v>
      </c>
      <c r="G252" s="47">
        <v>6</v>
      </c>
      <c r="H252" s="48">
        <f t="shared" si="31"/>
        <v>42</v>
      </c>
      <c r="I252" s="49">
        <v>3.6185999999999998</v>
      </c>
      <c r="J252" s="50">
        <v>3.07</v>
      </c>
      <c r="K252" s="51">
        <f t="shared" si="27"/>
        <v>0.54859999999999998</v>
      </c>
      <c r="L252" s="53">
        <f t="shared" si="28"/>
        <v>2.5213999999999999</v>
      </c>
      <c r="M252" s="51">
        <f>IF(I252="",0,IF(K252&lt;0,Sayfa3!$P$5,Sayfa3!$S$5))</f>
        <v>0.15000000000000036</v>
      </c>
      <c r="N252" s="52" t="str">
        <f>IF(E252="","",IF(K252&lt;Sayfa3!$P$5,"P",IF(K252&gt;Sayfa3!$S$5,"P","")))</f>
        <v>P</v>
      </c>
      <c r="O252" s="53">
        <f t="shared" si="24"/>
        <v>2.3713999999999995</v>
      </c>
      <c r="P252" s="54">
        <f t="shared" si="25"/>
        <v>8.58</v>
      </c>
      <c r="Q252" s="55"/>
      <c r="R252" s="56" t="s">
        <v>35</v>
      </c>
    </row>
    <row r="253" spans="1:18" s="56" customFormat="1" ht="17.25" customHeight="1" outlineLevel="1">
      <c r="A253" s="41">
        <f t="shared" si="26"/>
        <v>8.58</v>
      </c>
      <c r="B253" s="42">
        <f t="shared" si="29"/>
        <v>242</v>
      </c>
      <c r="C253" s="43">
        <v>41185</v>
      </c>
      <c r="D253" s="44" t="str">
        <f t="shared" si="30"/>
        <v>Ekim 2012</v>
      </c>
      <c r="E253" s="45" t="s">
        <v>35</v>
      </c>
      <c r="F253" s="46">
        <v>3</v>
      </c>
      <c r="G253" s="47">
        <v>6</v>
      </c>
      <c r="H253" s="48">
        <f t="shared" si="31"/>
        <v>18</v>
      </c>
      <c r="I253" s="49">
        <v>3.6185999999999998</v>
      </c>
      <c r="J253" s="50">
        <v>3.07</v>
      </c>
      <c r="K253" s="51">
        <f t="shared" si="27"/>
        <v>0.54859999999999998</v>
      </c>
      <c r="L253" s="53">
        <f t="shared" si="28"/>
        <v>2.5213999999999999</v>
      </c>
      <c r="M253" s="51">
        <f>IF(I253="",0,IF(K253&lt;0,Sayfa3!$P$5,Sayfa3!$S$5))</f>
        <v>0.15000000000000036</v>
      </c>
      <c r="N253" s="52" t="str">
        <f>IF(E253="","",IF(K253&lt;Sayfa3!$P$5,"P",IF(K253&gt;Sayfa3!$S$5,"P","")))</f>
        <v>P</v>
      </c>
      <c r="O253" s="53">
        <f t="shared" si="24"/>
        <v>2.3713999999999995</v>
      </c>
      <c r="P253" s="54">
        <f t="shared" si="25"/>
        <v>8.58</v>
      </c>
      <c r="Q253" s="55"/>
      <c r="R253" s="56" t="s">
        <v>35</v>
      </c>
    </row>
    <row r="254" spans="1:18" s="56" customFormat="1" ht="17.25" customHeight="1" outlineLevel="1">
      <c r="A254" s="41">
        <f t="shared" si="26"/>
        <v>8.58</v>
      </c>
      <c r="B254" s="42">
        <f t="shared" si="29"/>
        <v>243</v>
      </c>
      <c r="C254" s="43">
        <v>41185</v>
      </c>
      <c r="D254" s="44" t="str">
        <f t="shared" si="30"/>
        <v>Ekim 2012</v>
      </c>
      <c r="E254" s="45" t="s">
        <v>35</v>
      </c>
      <c r="F254" s="46">
        <v>7</v>
      </c>
      <c r="G254" s="47">
        <v>6</v>
      </c>
      <c r="H254" s="48">
        <f t="shared" si="31"/>
        <v>42</v>
      </c>
      <c r="I254" s="49">
        <v>3.6185999999999998</v>
      </c>
      <c r="J254" s="50">
        <v>3.07</v>
      </c>
      <c r="K254" s="51">
        <f t="shared" si="27"/>
        <v>0.54859999999999998</v>
      </c>
      <c r="L254" s="53">
        <f t="shared" si="28"/>
        <v>2.5213999999999999</v>
      </c>
      <c r="M254" s="51">
        <f>IF(I254="",0,IF(K254&lt;0,Sayfa3!$P$5,Sayfa3!$S$5))</f>
        <v>0.15000000000000036</v>
      </c>
      <c r="N254" s="52" t="str">
        <f>IF(E254="","",IF(K254&lt;Sayfa3!$P$5,"P",IF(K254&gt;Sayfa3!$S$5,"P","")))</f>
        <v>P</v>
      </c>
      <c r="O254" s="53">
        <f t="shared" si="24"/>
        <v>2.3713999999999995</v>
      </c>
      <c r="P254" s="54">
        <f t="shared" si="25"/>
        <v>8.58</v>
      </c>
      <c r="Q254" s="55"/>
      <c r="R254" s="56" t="s">
        <v>35</v>
      </c>
    </row>
    <row r="255" spans="1:18" s="56" customFormat="1" ht="17.25" customHeight="1" outlineLevel="1">
      <c r="A255" s="41">
        <f t="shared" si="26"/>
        <v>8.58</v>
      </c>
      <c r="B255" s="42">
        <f t="shared" si="29"/>
        <v>244</v>
      </c>
      <c r="C255" s="43">
        <v>41185</v>
      </c>
      <c r="D255" s="44" t="str">
        <f t="shared" si="30"/>
        <v>Ekim 2012</v>
      </c>
      <c r="E255" s="45" t="s">
        <v>35</v>
      </c>
      <c r="F255" s="46">
        <v>3</v>
      </c>
      <c r="G255" s="47">
        <v>6</v>
      </c>
      <c r="H255" s="48">
        <f t="shared" si="31"/>
        <v>18</v>
      </c>
      <c r="I255" s="49">
        <v>3.6185999999999998</v>
      </c>
      <c r="J255" s="50">
        <v>3.07</v>
      </c>
      <c r="K255" s="51">
        <f t="shared" si="27"/>
        <v>0.54859999999999998</v>
      </c>
      <c r="L255" s="53">
        <f t="shared" si="28"/>
        <v>2.5213999999999999</v>
      </c>
      <c r="M255" s="51">
        <f>IF(I255="",0,IF(K255&lt;0,Sayfa3!$P$5,Sayfa3!$S$5))</f>
        <v>0.15000000000000036</v>
      </c>
      <c r="N255" s="52" t="str">
        <f>IF(E255="","",IF(K255&lt;Sayfa3!$P$5,"P",IF(K255&gt;Sayfa3!$S$5,"P","")))</f>
        <v>P</v>
      </c>
      <c r="O255" s="53">
        <f t="shared" si="24"/>
        <v>2.3713999999999995</v>
      </c>
      <c r="P255" s="54">
        <f t="shared" si="25"/>
        <v>8.58</v>
      </c>
      <c r="Q255" s="55"/>
      <c r="R255" s="56" t="s">
        <v>35</v>
      </c>
    </row>
    <row r="256" spans="1:18" s="56" customFormat="1" ht="17.25" customHeight="1" outlineLevel="1">
      <c r="A256" s="41">
        <f t="shared" si="26"/>
        <v>8.58</v>
      </c>
      <c r="B256" s="42">
        <f t="shared" si="29"/>
        <v>245</v>
      </c>
      <c r="C256" s="43">
        <v>41185</v>
      </c>
      <c r="D256" s="44" t="str">
        <f t="shared" si="30"/>
        <v>Ekim 2012</v>
      </c>
      <c r="E256" s="45" t="s">
        <v>35</v>
      </c>
      <c r="F256" s="46">
        <v>3</v>
      </c>
      <c r="G256" s="47">
        <v>6</v>
      </c>
      <c r="H256" s="48">
        <f t="shared" si="31"/>
        <v>18</v>
      </c>
      <c r="I256" s="49">
        <v>3.6185999999999998</v>
      </c>
      <c r="J256" s="50">
        <v>3.07</v>
      </c>
      <c r="K256" s="51">
        <f t="shared" si="27"/>
        <v>0.54859999999999998</v>
      </c>
      <c r="L256" s="53">
        <f t="shared" si="28"/>
        <v>2.5213999999999999</v>
      </c>
      <c r="M256" s="51">
        <f>IF(I256="",0,IF(K256&lt;0,Sayfa3!$P$5,Sayfa3!$S$5))</f>
        <v>0.15000000000000036</v>
      </c>
      <c r="N256" s="52" t="str">
        <f>IF(E256="","",IF(K256&lt;Sayfa3!$P$5,"P",IF(K256&gt;Sayfa3!$S$5,"P","")))</f>
        <v>P</v>
      </c>
      <c r="O256" s="53">
        <f t="shared" si="24"/>
        <v>2.3713999999999995</v>
      </c>
      <c r="P256" s="54">
        <f t="shared" si="25"/>
        <v>8.58</v>
      </c>
      <c r="Q256" s="55"/>
      <c r="R256" s="56" t="s">
        <v>35</v>
      </c>
    </row>
    <row r="257" spans="1:18" s="56" customFormat="1" ht="17.25" customHeight="1" outlineLevel="1">
      <c r="A257" s="41">
        <f t="shared" si="26"/>
        <v>8.58</v>
      </c>
      <c r="B257" s="42">
        <f t="shared" si="29"/>
        <v>246</v>
      </c>
      <c r="C257" s="43">
        <v>41185</v>
      </c>
      <c r="D257" s="44" t="str">
        <f t="shared" si="30"/>
        <v>Ekim 2012</v>
      </c>
      <c r="E257" s="45" t="s">
        <v>35</v>
      </c>
      <c r="F257" s="46">
        <v>7</v>
      </c>
      <c r="G257" s="47">
        <v>6</v>
      </c>
      <c r="H257" s="48">
        <f t="shared" si="31"/>
        <v>42</v>
      </c>
      <c r="I257" s="49">
        <v>3.6185999999999998</v>
      </c>
      <c r="J257" s="50">
        <v>3.07</v>
      </c>
      <c r="K257" s="51">
        <f t="shared" si="27"/>
        <v>0.54859999999999998</v>
      </c>
      <c r="L257" s="53">
        <f t="shared" si="28"/>
        <v>2.5213999999999999</v>
      </c>
      <c r="M257" s="51">
        <f>IF(I257="",0,IF(K257&lt;0,Sayfa3!$P$5,Sayfa3!$S$5))</f>
        <v>0.15000000000000036</v>
      </c>
      <c r="N257" s="52" t="str">
        <f>IF(E257="","",IF(K257&lt;Sayfa3!$P$5,"P",IF(K257&gt;Sayfa3!$S$5,"P","")))</f>
        <v>P</v>
      </c>
      <c r="O257" s="53">
        <f t="shared" si="24"/>
        <v>2.3713999999999995</v>
      </c>
      <c r="P257" s="54">
        <f t="shared" si="25"/>
        <v>8.58</v>
      </c>
      <c r="Q257" s="55"/>
      <c r="R257" s="56" t="s">
        <v>35</v>
      </c>
    </row>
    <row r="258" spans="1:18" s="56" customFormat="1" ht="17.25" customHeight="1" outlineLevel="1">
      <c r="A258" s="41">
        <f t="shared" si="26"/>
        <v>8.58</v>
      </c>
      <c r="B258" s="42">
        <f t="shared" si="29"/>
        <v>247</v>
      </c>
      <c r="C258" s="43">
        <v>41185</v>
      </c>
      <c r="D258" s="44" t="str">
        <f t="shared" si="30"/>
        <v>Ekim 2012</v>
      </c>
      <c r="E258" s="45" t="s">
        <v>35</v>
      </c>
      <c r="F258" s="46">
        <v>7</v>
      </c>
      <c r="G258" s="47">
        <v>6</v>
      </c>
      <c r="H258" s="48">
        <f t="shared" si="31"/>
        <v>42</v>
      </c>
      <c r="I258" s="49">
        <v>3.6185999999999998</v>
      </c>
      <c r="J258" s="50">
        <v>3.07</v>
      </c>
      <c r="K258" s="51">
        <f t="shared" si="27"/>
        <v>0.54859999999999998</v>
      </c>
      <c r="L258" s="53">
        <f t="shared" si="28"/>
        <v>2.5213999999999999</v>
      </c>
      <c r="M258" s="51">
        <f>IF(I258="",0,IF(K258&lt;0,Sayfa3!$P$5,Sayfa3!$S$5))</f>
        <v>0.15000000000000036</v>
      </c>
      <c r="N258" s="52" t="str">
        <f>IF(E258="","",IF(K258&lt;Sayfa3!$P$5,"P",IF(K258&gt;Sayfa3!$S$5,"P","")))</f>
        <v>P</v>
      </c>
      <c r="O258" s="53">
        <f t="shared" si="24"/>
        <v>2.3713999999999995</v>
      </c>
      <c r="P258" s="54">
        <f t="shared" si="25"/>
        <v>8.58</v>
      </c>
      <c r="Q258" s="55"/>
      <c r="R258" s="56" t="s">
        <v>35</v>
      </c>
    </row>
    <row r="259" spans="1:18" s="56" customFormat="1" ht="17.25" customHeight="1" outlineLevel="1">
      <c r="A259" s="41">
        <f t="shared" si="26"/>
        <v>8.58</v>
      </c>
      <c r="B259" s="42">
        <f t="shared" si="29"/>
        <v>248</v>
      </c>
      <c r="C259" s="43">
        <v>41185</v>
      </c>
      <c r="D259" s="44" t="str">
        <f t="shared" si="30"/>
        <v>Ekim 2012</v>
      </c>
      <c r="E259" s="45" t="s">
        <v>35</v>
      </c>
      <c r="F259" s="46">
        <v>3</v>
      </c>
      <c r="G259" s="47">
        <v>6</v>
      </c>
      <c r="H259" s="48">
        <f t="shared" si="31"/>
        <v>18</v>
      </c>
      <c r="I259" s="49">
        <v>3.6185999999999998</v>
      </c>
      <c r="J259" s="50">
        <v>3.07</v>
      </c>
      <c r="K259" s="51">
        <f t="shared" si="27"/>
        <v>0.54859999999999998</v>
      </c>
      <c r="L259" s="53">
        <f t="shared" si="28"/>
        <v>2.5213999999999999</v>
      </c>
      <c r="M259" s="51">
        <f>IF(I259="",0,IF(K259&lt;0,Sayfa3!$P$5,Sayfa3!$S$5))</f>
        <v>0.15000000000000036</v>
      </c>
      <c r="N259" s="52" t="str">
        <f>IF(E259="","",IF(K259&lt;Sayfa3!$P$5,"P",IF(K259&gt;Sayfa3!$S$5,"P","")))</f>
        <v>P</v>
      </c>
      <c r="O259" s="53">
        <f t="shared" si="24"/>
        <v>2.3713999999999995</v>
      </c>
      <c r="P259" s="54">
        <f t="shared" si="25"/>
        <v>8.58</v>
      </c>
      <c r="Q259" s="55"/>
      <c r="R259" s="56" t="s">
        <v>35</v>
      </c>
    </row>
    <row r="260" spans="1:18" s="56" customFormat="1" ht="17.25" customHeight="1" outlineLevel="1">
      <c r="A260" s="41">
        <f t="shared" si="26"/>
        <v>8.58</v>
      </c>
      <c r="B260" s="42">
        <f t="shared" si="29"/>
        <v>249</v>
      </c>
      <c r="C260" s="43">
        <v>41185</v>
      </c>
      <c r="D260" s="44" t="str">
        <f t="shared" si="30"/>
        <v>Ekim 2012</v>
      </c>
      <c r="E260" s="45" t="s">
        <v>35</v>
      </c>
      <c r="F260" s="46">
        <v>7</v>
      </c>
      <c r="G260" s="47">
        <v>6</v>
      </c>
      <c r="H260" s="48">
        <f t="shared" si="31"/>
        <v>42</v>
      </c>
      <c r="I260" s="49">
        <v>3.6185999999999998</v>
      </c>
      <c r="J260" s="50">
        <v>3.07</v>
      </c>
      <c r="K260" s="51">
        <f t="shared" si="27"/>
        <v>0.54859999999999998</v>
      </c>
      <c r="L260" s="53">
        <f t="shared" si="28"/>
        <v>2.5213999999999999</v>
      </c>
      <c r="M260" s="51">
        <f>IF(I260="",0,IF(K260&lt;0,Sayfa3!$P$5,Sayfa3!$S$5))</f>
        <v>0.15000000000000036</v>
      </c>
      <c r="N260" s="52" t="str">
        <f>IF(E260="","",IF(K260&lt;Sayfa3!$P$5,"P",IF(K260&gt;Sayfa3!$S$5,"P","")))</f>
        <v>P</v>
      </c>
      <c r="O260" s="53">
        <f t="shared" si="24"/>
        <v>2.3713999999999995</v>
      </c>
      <c r="P260" s="54">
        <f t="shared" si="25"/>
        <v>8.58</v>
      </c>
      <c r="Q260" s="55"/>
      <c r="R260" s="56" t="s">
        <v>35</v>
      </c>
    </row>
    <row r="261" spans="1:18" s="56" customFormat="1" ht="17.25" customHeight="1" outlineLevel="1">
      <c r="A261" s="41">
        <f t="shared" si="26"/>
        <v>8.58</v>
      </c>
      <c r="B261" s="42">
        <f t="shared" si="29"/>
        <v>250</v>
      </c>
      <c r="C261" s="43">
        <v>41185</v>
      </c>
      <c r="D261" s="44" t="str">
        <f t="shared" si="30"/>
        <v>Ekim 2012</v>
      </c>
      <c r="E261" s="45" t="s">
        <v>35</v>
      </c>
      <c r="F261" s="46">
        <v>3</v>
      </c>
      <c r="G261" s="47">
        <v>6</v>
      </c>
      <c r="H261" s="48">
        <f t="shared" si="31"/>
        <v>18</v>
      </c>
      <c r="I261" s="49">
        <v>3.6185999999999998</v>
      </c>
      <c r="J261" s="50">
        <v>3.07</v>
      </c>
      <c r="K261" s="51">
        <f t="shared" si="27"/>
        <v>0.54859999999999998</v>
      </c>
      <c r="L261" s="53">
        <f t="shared" si="28"/>
        <v>2.5213999999999999</v>
      </c>
      <c r="M261" s="51">
        <f>IF(I261="",0,IF(K261&lt;0,Sayfa3!$P$5,Sayfa3!$S$5))</f>
        <v>0.15000000000000036</v>
      </c>
      <c r="N261" s="52" t="str">
        <f>IF(E261="","",IF(K261&lt;Sayfa3!$P$5,"P",IF(K261&gt;Sayfa3!$S$5,"P","")))</f>
        <v>P</v>
      </c>
      <c r="O261" s="53">
        <f t="shared" si="24"/>
        <v>2.3713999999999995</v>
      </c>
      <c r="P261" s="54">
        <f t="shared" si="25"/>
        <v>8.58</v>
      </c>
      <c r="Q261" s="55"/>
      <c r="R261" s="56" t="s">
        <v>35</v>
      </c>
    </row>
    <row r="262" spans="1:18" s="56" customFormat="1" ht="17.25" customHeight="1" outlineLevel="1">
      <c r="A262" s="41">
        <f t="shared" si="26"/>
        <v>8.58</v>
      </c>
      <c r="B262" s="42">
        <f t="shared" si="29"/>
        <v>251</v>
      </c>
      <c r="C262" s="43">
        <v>41185</v>
      </c>
      <c r="D262" s="44" t="str">
        <f t="shared" si="30"/>
        <v>Ekim 2012</v>
      </c>
      <c r="E262" s="45" t="s">
        <v>35</v>
      </c>
      <c r="F262" s="46">
        <v>5</v>
      </c>
      <c r="G262" s="47">
        <v>6</v>
      </c>
      <c r="H262" s="48">
        <f t="shared" si="31"/>
        <v>30</v>
      </c>
      <c r="I262" s="49">
        <v>3.6185999999999998</v>
      </c>
      <c r="J262" s="50">
        <v>3.07</v>
      </c>
      <c r="K262" s="51">
        <f t="shared" si="27"/>
        <v>0.54859999999999998</v>
      </c>
      <c r="L262" s="53">
        <f t="shared" si="28"/>
        <v>2.5213999999999999</v>
      </c>
      <c r="M262" s="51">
        <f>IF(I262="",0,IF(K262&lt;0,Sayfa3!$P$5,Sayfa3!$S$5))</f>
        <v>0.15000000000000036</v>
      </c>
      <c r="N262" s="52" t="str">
        <f>IF(E262="","",IF(K262&lt;Sayfa3!$P$5,"P",IF(K262&gt;Sayfa3!$S$5,"P","")))</f>
        <v>P</v>
      </c>
      <c r="O262" s="53">
        <f t="shared" si="24"/>
        <v>2.3713999999999995</v>
      </c>
      <c r="P262" s="54">
        <f t="shared" si="25"/>
        <v>8.58</v>
      </c>
      <c r="Q262" s="55"/>
      <c r="R262" s="56" t="s">
        <v>35</v>
      </c>
    </row>
    <row r="263" spans="1:18" s="56" customFormat="1" ht="17.25" customHeight="1" outlineLevel="1">
      <c r="A263" s="41">
        <f t="shared" si="26"/>
        <v>8.58</v>
      </c>
      <c r="B263" s="42">
        <f t="shared" si="29"/>
        <v>252</v>
      </c>
      <c r="C263" s="43">
        <v>41185</v>
      </c>
      <c r="D263" s="44" t="str">
        <f t="shared" si="30"/>
        <v>Ekim 2012</v>
      </c>
      <c r="E263" s="45" t="s">
        <v>35</v>
      </c>
      <c r="F263" s="46">
        <v>2</v>
      </c>
      <c r="G263" s="47">
        <v>6</v>
      </c>
      <c r="H263" s="48">
        <f t="shared" si="31"/>
        <v>12</v>
      </c>
      <c r="I263" s="49">
        <v>3.6185999999999998</v>
      </c>
      <c r="J263" s="50">
        <v>3.07</v>
      </c>
      <c r="K263" s="51">
        <f t="shared" si="27"/>
        <v>0.54859999999999998</v>
      </c>
      <c r="L263" s="53">
        <f t="shared" si="28"/>
        <v>2.5213999999999999</v>
      </c>
      <c r="M263" s="51">
        <f>IF(I263="",0,IF(K263&lt;0,Sayfa3!$P$5,Sayfa3!$S$5))</f>
        <v>0.15000000000000036</v>
      </c>
      <c r="N263" s="52" t="str">
        <f>IF(E263="","",IF(K263&lt;Sayfa3!$P$5,"P",IF(K263&gt;Sayfa3!$S$5,"P","")))</f>
        <v>P</v>
      </c>
      <c r="O263" s="53">
        <f t="shared" si="24"/>
        <v>2.3713999999999995</v>
      </c>
      <c r="P263" s="54">
        <f t="shared" si="25"/>
        <v>8.58</v>
      </c>
      <c r="Q263" s="55"/>
      <c r="R263" s="56" t="s">
        <v>35</v>
      </c>
    </row>
    <row r="264" spans="1:18" s="56" customFormat="1" ht="17.25" customHeight="1" outlineLevel="1">
      <c r="A264" s="41">
        <f t="shared" si="26"/>
        <v>8.58</v>
      </c>
      <c r="B264" s="42">
        <f t="shared" si="29"/>
        <v>253</v>
      </c>
      <c r="C264" s="43">
        <v>41185</v>
      </c>
      <c r="D264" s="44" t="str">
        <f t="shared" si="30"/>
        <v>Ekim 2012</v>
      </c>
      <c r="E264" s="45" t="s">
        <v>35</v>
      </c>
      <c r="F264" s="46">
        <v>3</v>
      </c>
      <c r="G264" s="47">
        <v>6</v>
      </c>
      <c r="H264" s="48">
        <f t="shared" si="31"/>
        <v>18</v>
      </c>
      <c r="I264" s="49">
        <v>3.6185999999999998</v>
      </c>
      <c r="J264" s="50">
        <v>3.07</v>
      </c>
      <c r="K264" s="51">
        <f t="shared" si="27"/>
        <v>0.54859999999999998</v>
      </c>
      <c r="L264" s="53">
        <f t="shared" si="28"/>
        <v>2.5213999999999999</v>
      </c>
      <c r="M264" s="51">
        <f>IF(I264="",0,IF(K264&lt;0,Sayfa3!$P$5,Sayfa3!$S$5))</f>
        <v>0.15000000000000036</v>
      </c>
      <c r="N264" s="52" t="str">
        <f>IF(E264="","",IF(K264&lt;Sayfa3!$P$5,"P",IF(K264&gt;Sayfa3!$S$5,"P","")))</f>
        <v>P</v>
      </c>
      <c r="O264" s="53">
        <f t="shared" si="24"/>
        <v>2.3713999999999995</v>
      </c>
      <c r="P264" s="54">
        <f t="shared" si="25"/>
        <v>8.58</v>
      </c>
      <c r="Q264" s="55"/>
      <c r="R264" s="56" t="s">
        <v>35</v>
      </c>
    </row>
    <row r="265" spans="1:18" s="56" customFormat="1" ht="17.25" customHeight="1" outlineLevel="1">
      <c r="A265" s="41">
        <f t="shared" si="26"/>
        <v>8.58</v>
      </c>
      <c r="B265" s="42">
        <f t="shared" si="29"/>
        <v>254</v>
      </c>
      <c r="C265" s="43">
        <v>41185</v>
      </c>
      <c r="D265" s="44" t="str">
        <f t="shared" si="30"/>
        <v>Ekim 2012</v>
      </c>
      <c r="E265" s="45" t="s">
        <v>35</v>
      </c>
      <c r="F265" s="46">
        <v>7</v>
      </c>
      <c r="G265" s="47">
        <v>6</v>
      </c>
      <c r="H265" s="48">
        <f t="shared" si="31"/>
        <v>42</v>
      </c>
      <c r="I265" s="49">
        <v>3.6185999999999998</v>
      </c>
      <c r="J265" s="50">
        <v>3.07</v>
      </c>
      <c r="K265" s="51">
        <f t="shared" si="27"/>
        <v>0.54859999999999998</v>
      </c>
      <c r="L265" s="53">
        <f t="shared" si="28"/>
        <v>2.5213999999999999</v>
      </c>
      <c r="M265" s="51">
        <f>IF(I265="",0,IF(K265&lt;0,Sayfa3!$P$5,Sayfa3!$S$5))</f>
        <v>0.15000000000000036</v>
      </c>
      <c r="N265" s="52" t="str">
        <f>IF(E265="","",IF(K265&lt;Sayfa3!$P$5,"P",IF(K265&gt;Sayfa3!$S$5,"P","")))</f>
        <v>P</v>
      </c>
      <c r="O265" s="53">
        <f t="shared" si="24"/>
        <v>2.3713999999999995</v>
      </c>
      <c r="P265" s="54">
        <f t="shared" si="25"/>
        <v>8.58</v>
      </c>
      <c r="Q265" s="55"/>
      <c r="R265" s="56" t="s">
        <v>35</v>
      </c>
    </row>
    <row r="266" spans="1:18" s="56" customFormat="1" ht="17.25" customHeight="1" outlineLevel="1">
      <c r="A266" s="41">
        <f t="shared" si="26"/>
        <v>8.58</v>
      </c>
      <c r="B266" s="42">
        <f t="shared" si="29"/>
        <v>255</v>
      </c>
      <c r="C266" s="43">
        <v>41185</v>
      </c>
      <c r="D266" s="44" t="str">
        <f t="shared" si="30"/>
        <v>Ekim 2012</v>
      </c>
      <c r="E266" s="45" t="s">
        <v>35</v>
      </c>
      <c r="F266" s="46">
        <v>3</v>
      </c>
      <c r="G266" s="47">
        <v>6</v>
      </c>
      <c r="H266" s="48">
        <f t="shared" si="31"/>
        <v>18</v>
      </c>
      <c r="I266" s="49">
        <v>3.6185999999999998</v>
      </c>
      <c r="J266" s="50">
        <v>3.07</v>
      </c>
      <c r="K266" s="51">
        <f t="shared" si="27"/>
        <v>0.54859999999999998</v>
      </c>
      <c r="L266" s="53">
        <f t="shared" si="28"/>
        <v>2.5213999999999999</v>
      </c>
      <c r="M266" s="51">
        <f>IF(I266="",0,IF(K266&lt;0,Sayfa3!$P$5,Sayfa3!$S$5))</f>
        <v>0.15000000000000036</v>
      </c>
      <c r="N266" s="52" t="str">
        <f>IF(E266="","",IF(K266&lt;Sayfa3!$P$5,"P",IF(K266&gt;Sayfa3!$S$5,"P","")))</f>
        <v>P</v>
      </c>
      <c r="O266" s="53">
        <f t="shared" si="24"/>
        <v>2.3713999999999995</v>
      </c>
      <c r="P266" s="54">
        <f t="shared" si="25"/>
        <v>8.58</v>
      </c>
      <c r="Q266" s="55"/>
      <c r="R266" s="56" t="s">
        <v>35</v>
      </c>
    </row>
    <row r="267" spans="1:18" s="56" customFormat="1" ht="17.25" customHeight="1" outlineLevel="1">
      <c r="A267" s="41">
        <f t="shared" si="26"/>
        <v>8.58</v>
      </c>
      <c r="B267" s="42">
        <f t="shared" si="29"/>
        <v>256</v>
      </c>
      <c r="C267" s="43">
        <v>41187</v>
      </c>
      <c r="D267" s="44" t="str">
        <f t="shared" si="30"/>
        <v>Ekim 2012</v>
      </c>
      <c r="E267" s="45" t="s">
        <v>35</v>
      </c>
      <c r="F267" s="46">
        <v>3</v>
      </c>
      <c r="G267" s="47">
        <v>6</v>
      </c>
      <c r="H267" s="48">
        <f t="shared" si="31"/>
        <v>18</v>
      </c>
      <c r="I267" s="49">
        <v>3.6185999999999998</v>
      </c>
      <c r="J267" s="50">
        <v>3.07</v>
      </c>
      <c r="K267" s="51">
        <f t="shared" si="27"/>
        <v>0.54859999999999998</v>
      </c>
      <c r="L267" s="53">
        <f t="shared" si="28"/>
        <v>2.5213999999999999</v>
      </c>
      <c r="M267" s="51">
        <f>IF(I267="",0,IF(K267&lt;0,Sayfa3!$P$5,Sayfa3!$S$5))</f>
        <v>0.15000000000000036</v>
      </c>
      <c r="N267" s="52" t="str">
        <f>IF(E267="","",IF(K267&lt;Sayfa3!$P$5,"P",IF(K267&gt;Sayfa3!$S$5,"P","")))</f>
        <v>P</v>
      </c>
      <c r="O267" s="53">
        <f t="shared" si="24"/>
        <v>2.3713999999999995</v>
      </c>
      <c r="P267" s="54">
        <f t="shared" si="25"/>
        <v>8.58</v>
      </c>
      <c r="Q267" s="55"/>
      <c r="R267" s="56" t="s">
        <v>35</v>
      </c>
    </row>
    <row r="268" spans="1:18" s="56" customFormat="1" ht="17.25" customHeight="1" outlineLevel="1">
      <c r="A268" s="41">
        <f t="shared" si="26"/>
        <v>8.58</v>
      </c>
      <c r="B268" s="42">
        <f t="shared" si="29"/>
        <v>257</v>
      </c>
      <c r="C268" s="43">
        <v>41187</v>
      </c>
      <c r="D268" s="44" t="str">
        <f t="shared" si="30"/>
        <v>Ekim 2012</v>
      </c>
      <c r="E268" s="45" t="s">
        <v>35</v>
      </c>
      <c r="F268" s="46">
        <v>7</v>
      </c>
      <c r="G268" s="47">
        <v>6</v>
      </c>
      <c r="H268" s="48">
        <f t="shared" si="31"/>
        <v>42</v>
      </c>
      <c r="I268" s="49">
        <v>3.6185999999999998</v>
      </c>
      <c r="J268" s="50">
        <v>3.07</v>
      </c>
      <c r="K268" s="51">
        <f t="shared" si="27"/>
        <v>0.54859999999999998</v>
      </c>
      <c r="L268" s="53">
        <f t="shared" si="28"/>
        <v>2.5213999999999999</v>
      </c>
      <c r="M268" s="51">
        <f>IF(I268="",0,IF(K268&lt;0,Sayfa3!$P$5,Sayfa3!$S$5))</f>
        <v>0.15000000000000036</v>
      </c>
      <c r="N268" s="52" t="str">
        <f>IF(E268="","",IF(K268&lt;Sayfa3!$P$5,"P",IF(K268&gt;Sayfa3!$S$5,"P","")))</f>
        <v>P</v>
      </c>
      <c r="O268" s="53">
        <f t="shared" ref="O268:O331" si="32">IF(N268="",0,L268-M268)</f>
        <v>2.3713999999999995</v>
      </c>
      <c r="P268" s="54">
        <f t="shared" ref="P268:P331" si="33">ROUND(I268*O268,2)</f>
        <v>8.58</v>
      </c>
      <c r="Q268" s="55"/>
      <c r="R268" s="56" t="s">
        <v>35</v>
      </c>
    </row>
    <row r="269" spans="1:18" s="56" customFormat="1" ht="17.25" customHeight="1" outlineLevel="1">
      <c r="A269" s="41">
        <f t="shared" ref="A269:A332" si="34">IF(P269="","",P269)</f>
        <v>8.58</v>
      </c>
      <c r="B269" s="42">
        <f t="shared" si="29"/>
        <v>258</v>
      </c>
      <c r="C269" s="43">
        <v>41187</v>
      </c>
      <c r="D269" s="44" t="str">
        <f t="shared" si="30"/>
        <v>Ekim 2012</v>
      </c>
      <c r="E269" s="45" t="s">
        <v>35</v>
      </c>
      <c r="F269" s="46">
        <v>7</v>
      </c>
      <c r="G269" s="47">
        <v>6</v>
      </c>
      <c r="H269" s="48">
        <f t="shared" si="31"/>
        <v>42</v>
      </c>
      <c r="I269" s="49">
        <v>3.6185999999999998</v>
      </c>
      <c r="J269" s="50">
        <v>3.07</v>
      </c>
      <c r="K269" s="51">
        <f t="shared" ref="K269:K332" si="35">I269-J269</f>
        <v>0.54859999999999998</v>
      </c>
      <c r="L269" s="53">
        <f t="shared" ref="L269:L332" si="36">J269-K269</f>
        <v>2.5213999999999999</v>
      </c>
      <c r="M269" s="51">
        <f>IF(I269="",0,IF(K269&lt;0,Sayfa3!$P$5,Sayfa3!$S$5))</f>
        <v>0.15000000000000036</v>
      </c>
      <c r="N269" s="52" t="str">
        <f>IF(E269="","",IF(K269&lt;Sayfa3!$P$5,"P",IF(K269&gt;Sayfa3!$S$5,"P","")))</f>
        <v>P</v>
      </c>
      <c r="O269" s="53">
        <f t="shared" si="32"/>
        <v>2.3713999999999995</v>
      </c>
      <c r="P269" s="54">
        <f t="shared" si="33"/>
        <v>8.58</v>
      </c>
      <c r="Q269" s="55"/>
      <c r="R269" s="56" t="s">
        <v>35</v>
      </c>
    </row>
    <row r="270" spans="1:18" s="56" customFormat="1" ht="17.25" customHeight="1" outlineLevel="1">
      <c r="A270" s="41">
        <f t="shared" si="34"/>
        <v>8.58</v>
      </c>
      <c r="B270" s="42">
        <f t="shared" ref="B270:B333" si="37">IF(C270&lt;&gt;"",B269+1,"")</f>
        <v>259</v>
      </c>
      <c r="C270" s="43">
        <v>41187</v>
      </c>
      <c r="D270" s="44" t="str">
        <f t="shared" ref="D270:D333" si="38">IF(C270="","",CONCATENATE(TEXT(C270,"AAAA")," ",TEXT(C270,"YYYY")))</f>
        <v>Ekim 2012</v>
      </c>
      <c r="E270" s="45" t="s">
        <v>35</v>
      </c>
      <c r="F270" s="46">
        <v>10</v>
      </c>
      <c r="G270" s="47">
        <v>6</v>
      </c>
      <c r="H270" s="48">
        <f t="shared" ref="H270:H333" si="39">ROUND(F270*G270,2)</f>
        <v>60</v>
      </c>
      <c r="I270" s="49">
        <v>3.6185999999999998</v>
      </c>
      <c r="J270" s="50">
        <v>3.07</v>
      </c>
      <c r="K270" s="51">
        <f t="shared" si="35"/>
        <v>0.54859999999999998</v>
      </c>
      <c r="L270" s="53">
        <f t="shared" si="36"/>
        <v>2.5213999999999999</v>
      </c>
      <c r="M270" s="51">
        <f>IF(I270="",0,IF(K270&lt;0,Sayfa3!$P$5,Sayfa3!$S$5))</f>
        <v>0.15000000000000036</v>
      </c>
      <c r="N270" s="52" t="str">
        <f>IF(E270="","",IF(K270&lt;Sayfa3!$P$5,"P",IF(K270&gt;Sayfa3!$S$5,"P","")))</f>
        <v>P</v>
      </c>
      <c r="O270" s="53">
        <f t="shared" si="32"/>
        <v>2.3713999999999995</v>
      </c>
      <c r="P270" s="54">
        <f t="shared" si="33"/>
        <v>8.58</v>
      </c>
      <c r="Q270" s="55"/>
      <c r="R270" s="56" t="s">
        <v>35</v>
      </c>
    </row>
    <row r="271" spans="1:18" s="56" customFormat="1" ht="17.25" customHeight="1" outlineLevel="1">
      <c r="A271" s="41">
        <f t="shared" si="34"/>
        <v>8.58</v>
      </c>
      <c r="B271" s="42">
        <f t="shared" si="37"/>
        <v>260</v>
      </c>
      <c r="C271" s="43">
        <v>41187</v>
      </c>
      <c r="D271" s="44" t="str">
        <f t="shared" si="38"/>
        <v>Ekim 2012</v>
      </c>
      <c r="E271" s="45" t="s">
        <v>35</v>
      </c>
      <c r="F271" s="46">
        <v>10</v>
      </c>
      <c r="G271" s="47">
        <v>6</v>
      </c>
      <c r="H271" s="48">
        <f t="shared" si="39"/>
        <v>60</v>
      </c>
      <c r="I271" s="49">
        <v>3.6185999999999998</v>
      </c>
      <c r="J271" s="50">
        <v>3.07</v>
      </c>
      <c r="K271" s="51">
        <f t="shared" si="35"/>
        <v>0.54859999999999998</v>
      </c>
      <c r="L271" s="53">
        <f t="shared" si="36"/>
        <v>2.5213999999999999</v>
      </c>
      <c r="M271" s="51">
        <f>IF(I271="",0,IF(K271&lt;0,Sayfa3!$P$5,Sayfa3!$S$5))</f>
        <v>0.15000000000000036</v>
      </c>
      <c r="N271" s="52" t="str">
        <f>IF(E271="","",IF(K271&lt;Sayfa3!$P$5,"P",IF(K271&gt;Sayfa3!$S$5,"P","")))</f>
        <v>P</v>
      </c>
      <c r="O271" s="53">
        <f t="shared" si="32"/>
        <v>2.3713999999999995</v>
      </c>
      <c r="P271" s="54">
        <f t="shared" si="33"/>
        <v>8.58</v>
      </c>
      <c r="Q271" s="55"/>
      <c r="R271" s="56" t="s">
        <v>35</v>
      </c>
    </row>
    <row r="272" spans="1:18" s="56" customFormat="1" ht="17.25" customHeight="1" outlineLevel="1" collapsed="1">
      <c r="A272" s="41">
        <f t="shared" si="34"/>
        <v>8.58</v>
      </c>
      <c r="B272" s="42">
        <f t="shared" si="37"/>
        <v>261</v>
      </c>
      <c r="C272" s="43">
        <v>41187</v>
      </c>
      <c r="D272" s="44" t="str">
        <f t="shared" si="38"/>
        <v>Ekim 2012</v>
      </c>
      <c r="E272" s="45" t="s">
        <v>35</v>
      </c>
      <c r="F272" s="46">
        <v>10</v>
      </c>
      <c r="G272" s="47">
        <v>6</v>
      </c>
      <c r="H272" s="48">
        <f t="shared" si="39"/>
        <v>60</v>
      </c>
      <c r="I272" s="49">
        <v>3.6185999999999998</v>
      </c>
      <c r="J272" s="50">
        <v>3.07</v>
      </c>
      <c r="K272" s="51">
        <f t="shared" si="35"/>
        <v>0.54859999999999998</v>
      </c>
      <c r="L272" s="53">
        <f t="shared" si="36"/>
        <v>2.5213999999999999</v>
      </c>
      <c r="M272" s="51">
        <f>IF(I272="",0,IF(K272&lt;0,Sayfa3!$P$5,Sayfa3!$S$5))</f>
        <v>0.15000000000000036</v>
      </c>
      <c r="N272" s="52" t="str">
        <f>IF(E272="","",IF(K272&lt;Sayfa3!$P$5,"P",IF(K272&gt;Sayfa3!$S$5,"P","")))</f>
        <v>P</v>
      </c>
      <c r="O272" s="53">
        <f t="shared" si="32"/>
        <v>2.3713999999999995</v>
      </c>
      <c r="P272" s="54">
        <f t="shared" si="33"/>
        <v>8.58</v>
      </c>
      <c r="Q272" s="55"/>
      <c r="R272" s="56" t="s">
        <v>35</v>
      </c>
    </row>
    <row r="273" spans="1:18" s="56" customFormat="1" ht="17.25" customHeight="1" outlineLevel="1">
      <c r="A273" s="41">
        <f t="shared" si="34"/>
        <v>8.58</v>
      </c>
      <c r="B273" s="42">
        <f t="shared" si="37"/>
        <v>262</v>
      </c>
      <c r="C273" s="43">
        <v>41187</v>
      </c>
      <c r="D273" s="44" t="str">
        <f t="shared" si="38"/>
        <v>Ekim 2012</v>
      </c>
      <c r="E273" s="45" t="s">
        <v>35</v>
      </c>
      <c r="F273" s="46">
        <v>3</v>
      </c>
      <c r="G273" s="47">
        <v>6</v>
      </c>
      <c r="H273" s="48">
        <f t="shared" si="39"/>
        <v>18</v>
      </c>
      <c r="I273" s="49">
        <v>3.6185999999999998</v>
      </c>
      <c r="J273" s="50">
        <v>3.07</v>
      </c>
      <c r="K273" s="51">
        <f t="shared" si="35"/>
        <v>0.54859999999999998</v>
      </c>
      <c r="L273" s="53">
        <f t="shared" si="36"/>
        <v>2.5213999999999999</v>
      </c>
      <c r="M273" s="51">
        <f>IF(I273="",0,IF(K273&lt;0,Sayfa3!$P$5,Sayfa3!$S$5))</f>
        <v>0.15000000000000036</v>
      </c>
      <c r="N273" s="52" t="str">
        <f>IF(E273="","",IF(K273&lt;Sayfa3!$P$5,"P",IF(K273&gt;Sayfa3!$S$5,"P","")))</f>
        <v>P</v>
      </c>
      <c r="O273" s="53">
        <f t="shared" si="32"/>
        <v>2.3713999999999995</v>
      </c>
      <c r="P273" s="54">
        <f t="shared" si="33"/>
        <v>8.58</v>
      </c>
      <c r="Q273" s="55"/>
      <c r="R273" s="56" t="s">
        <v>35</v>
      </c>
    </row>
    <row r="274" spans="1:18" s="56" customFormat="1" ht="17.25" customHeight="1" outlineLevel="1">
      <c r="A274" s="41">
        <f t="shared" si="34"/>
        <v>8.58</v>
      </c>
      <c r="B274" s="42">
        <f t="shared" si="37"/>
        <v>263</v>
      </c>
      <c r="C274" s="43">
        <v>41187</v>
      </c>
      <c r="D274" s="44" t="str">
        <f t="shared" si="38"/>
        <v>Ekim 2012</v>
      </c>
      <c r="E274" s="45" t="s">
        <v>35</v>
      </c>
      <c r="F274" s="46">
        <v>7</v>
      </c>
      <c r="G274" s="47">
        <v>6</v>
      </c>
      <c r="H274" s="48">
        <f t="shared" si="39"/>
        <v>42</v>
      </c>
      <c r="I274" s="49">
        <v>3.6185999999999998</v>
      </c>
      <c r="J274" s="50">
        <v>3.07</v>
      </c>
      <c r="K274" s="51">
        <f t="shared" si="35"/>
        <v>0.54859999999999998</v>
      </c>
      <c r="L274" s="53">
        <f t="shared" si="36"/>
        <v>2.5213999999999999</v>
      </c>
      <c r="M274" s="51">
        <f>IF(I274="",0,IF(K274&lt;0,Sayfa3!$P$5,Sayfa3!$S$5))</f>
        <v>0.15000000000000036</v>
      </c>
      <c r="N274" s="52" t="str">
        <f>IF(E274="","",IF(K274&lt;Sayfa3!$P$5,"P",IF(K274&gt;Sayfa3!$S$5,"P","")))</f>
        <v>P</v>
      </c>
      <c r="O274" s="53">
        <f t="shared" si="32"/>
        <v>2.3713999999999995</v>
      </c>
      <c r="P274" s="54">
        <f t="shared" si="33"/>
        <v>8.58</v>
      </c>
      <c r="Q274" s="55"/>
      <c r="R274" s="56" t="s">
        <v>35</v>
      </c>
    </row>
    <row r="275" spans="1:18" s="56" customFormat="1" ht="17.25" customHeight="1" outlineLevel="1">
      <c r="A275" s="41">
        <f t="shared" si="34"/>
        <v>8.58</v>
      </c>
      <c r="B275" s="42">
        <f t="shared" si="37"/>
        <v>264</v>
      </c>
      <c r="C275" s="43">
        <v>41187</v>
      </c>
      <c r="D275" s="44" t="str">
        <f t="shared" si="38"/>
        <v>Ekim 2012</v>
      </c>
      <c r="E275" s="45" t="s">
        <v>41</v>
      </c>
      <c r="F275" s="46">
        <v>6</v>
      </c>
      <c r="G275" s="47">
        <v>6</v>
      </c>
      <c r="H275" s="48">
        <f t="shared" si="39"/>
        <v>36</v>
      </c>
      <c r="I275" s="49">
        <v>3.6185999999999998</v>
      </c>
      <c r="J275" s="50">
        <v>3.07</v>
      </c>
      <c r="K275" s="51">
        <f t="shared" si="35"/>
        <v>0.54859999999999998</v>
      </c>
      <c r="L275" s="53">
        <f t="shared" si="36"/>
        <v>2.5213999999999999</v>
      </c>
      <c r="M275" s="51">
        <f>IF(I275="",0,IF(K275&lt;0,Sayfa3!$P$5,Sayfa3!$S$5))</f>
        <v>0.15000000000000036</v>
      </c>
      <c r="N275" s="52" t="str">
        <f>IF(E275="","",IF(K275&lt;Sayfa3!$P$5,"P",IF(K275&gt;Sayfa3!$S$5,"P","")))</f>
        <v>P</v>
      </c>
      <c r="O275" s="53">
        <f t="shared" si="32"/>
        <v>2.3713999999999995</v>
      </c>
      <c r="P275" s="54">
        <f t="shared" si="33"/>
        <v>8.58</v>
      </c>
      <c r="Q275" s="55"/>
      <c r="R275" s="56" t="s">
        <v>41</v>
      </c>
    </row>
    <row r="276" spans="1:18" s="56" customFormat="1" ht="17.25" customHeight="1" outlineLevel="1">
      <c r="A276" s="41">
        <f t="shared" si="34"/>
        <v>8.58</v>
      </c>
      <c r="B276" s="42">
        <f t="shared" si="37"/>
        <v>265</v>
      </c>
      <c r="C276" s="43">
        <v>41188</v>
      </c>
      <c r="D276" s="44" t="str">
        <f t="shared" si="38"/>
        <v>Ekim 2012</v>
      </c>
      <c r="E276" s="45" t="s">
        <v>35</v>
      </c>
      <c r="F276" s="46">
        <v>7</v>
      </c>
      <c r="G276" s="47">
        <v>6</v>
      </c>
      <c r="H276" s="48">
        <f t="shared" si="39"/>
        <v>42</v>
      </c>
      <c r="I276" s="49">
        <v>3.6185999999999998</v>
      </c>
      <c r="J276" s="50">
        <v>3.07</v>
      </c>
      <c r="K276" s="51">
        <f t="shared" si="35"/>
        <v>0.54859999999999998</v>
      </c>
      <c r="L276" s="53">
        <f t="shared" si="36"/>
        <v>2.5213999999999999</v>
      </c>
      <c r="M276" s="51">
        <f>IF(I276="",0,IF(K276&lt;0,Sayfa3!$P$5,Sayfa3!$S$5))</f>
        <v>0.15000000000000036</v>
      </c>
      <c r="N276" s="52" t="str">
        <f>IF(E276="","",IF(K276&lt;Sayfa3!$P$5,"P",IF(K276&gt;Sayfa3!$S$5,"P","")))</f>
        <v>P</v>
      </c>
      <c r="O276" s="53">
        <f t="shared" si="32"/>
        <v>2.3713999999999995</v>
      </c>
      <c r="P276" s="54">
        <f t="shared" si="33"/>
        <v>8.58</v>
      </c>
      <c r="Q276" s="55"/>
      <c r="R276" s="56" t="s">
        <v>35</v>
      </c>
    </row>
    <row r="277" spans="1:18" s="56" customFormat="1" ht="17.25" customHeight="1" outlineLevel="1">
      <c r="A277" s="41">
        <f t="shared" si="34"/>
        <v>8.58</v>
      </c>
      <c r="B277" s="42">
        <f t="shared" si="37"/>
        <v>266</v>
      </c>
      <c r="C277" s="43">
        <v>41188</v>
      </c>
      <c r="D277" s="44" t="str">
        <f t="shared" si="38"/>
        <v>Ekim 2012</v>
      </c>
      <c r="E277" s="45" t="s">
        <v>35</v>
      </c>
      <c r="F277" s="46">
        <v>10</v>
      </c>
      <c r="G277" s="47">
        <v>6</v>
      </c>
      <c r="H277" s="48">
        <f t="shared" si="39"/>
        <v>60</v>
      </c>
      <c r="I277" s="49">
        <v>3.6185999999999998</v>
      </c>
      <c r="J277" s="50">
        <v>3.07</v>
      </c>
      <c r="K277" s="51">
        <f t="shared" si="35"/>
        <v>0.54859999999999998</v>
      </c>
      <c r="L277" s="53">
        <f t="shared" si="36"/>
        <v>2.5213999999999999</v>
      </c>
      <c r="M277" s="51">
        <f>IF(I277="",0,IF(K277&lt;0,Sayfa3!$P$5,Sayfa3!$S$5))</f>
        <v>0.15000000000000036</v>
      </c>
      <c r="N277" s="52" t="str">
        <f>IF(E277="","",IF(K277&lt;Sayfa3!$P$5,"P",IF(K277&gt;Sayfa3!$S$5,"P","")))</f>
        <v>P</v>
      </c>
      <c r="O277" s="53">
        <f t="shared" si="32"/>
        <v>2.3713999999999995</v>
      </c>
      <c r="P277" s="54">
        <f t="shared" si="33"/>
        <v>8.58</v>
      </c>
      <c r="Q277" s="55"/>
      <c r="R277" s="56" t="s">
        <v>35</v>
      </c>
    </row>
    <row r="278" spans="1:18" s="56" customFormat="1" ht="17.25" customHeight="1" outlineLevel="1">
      <c r="A278" s="41">
        <f t="shared" si="34"/>
        <v>8.58</v>
      </c>
      <c r="B278" s="42">
        <f t="shared" si="37"/>
        <v>267</v>
      </c>
      <c r="C278" s="43">
        <v>41188</v>
      </c>
      <c r="D278" s="44" t="str">
        <f t="shared" si="38"/>
        <v>Ekim 2012</v>
      </c>
      <c r="E278" s="45" t="s">
        <v>35</v>
      </c>
      <c r="F278" s="46">
        <v>4</v>
      </c>
      <c r="G278" s="47">
        <v>6</v>
      </c>
      <c r="H278" s="48">
        <f t="shared" si="39"/>
        <v>24</v>
      </c>
      <c r="I278" s="49">
        <v>3.6185999999999998</v>
      </c>
      <c r="J278" s="50">
        <v>3.07</v>
      </c>
      <c r="K278" s="51">
        <f t="shared" si="35"/>
        <v>0.54859999999999998</v>
      </c>
      <c r="L278" s="53">
        <f t="shared" si="36"/>
        <v>2.5213999999999999</v>
      </c>
      <c r="M278" s="51">
        <f>IF(I278="",0,IF(K278&lt;0,Sayfa3!$P$5,Sayfa3!$S$5))</f>
        <v>0.15000000000000036</v>
      </c>
      <c r="N278" s="52" t="str">
        <f>IF(E278="","",IF(K278&lt;Sayfa3!$P$5,"P",IF(K278&gt;Sayfa3!$S$5,"P","")))</f>
        <v>P</v>
      </c>
      <c r="O278" s="53">
        <f t="shared" si="32"/>
        <v>2.3713999999999995</v>
      </c>
      <c r="P278" s="54">
        <f t="shared" si="33"/>
        <v>8.58</v>
      </c>
      <c r="Q278" s="55"/>
      <c r="R278" s="56" t="s">
        <v>35</v>
      </c>
    </row>
    <row r="279" spans="1:18" s="56" customFormat="1" ht="17.25" customHeight="1" outlineLevel="1">
      <c r="A279" s="41">
        <f t="shared" si="34"/>
        <v>8.58</v>
      </c>
      <c r="B279" s="42">
        <f t="shared" si="37"/>
        <v>268</v>
      </c>
      <c r="C279" s="43">
        <v>41188</v>
      </c>
      <c r="D279" s="44" t="str">
        <f t="shared" si="38"/>
        <v>Ekim 2012</v>
      </c>
      <c r="E279" s="45" t="s">
        <v>35</v>
      </c>
      <c r="F279" s="46">
        <v>5</v>
      </c>
      <c r="G279" s="47">
        <v>6</v>
      </c>
      <c r="H279" s="48">
        <f t="shared" si="39"/>
        <v>30</v>
      </c>
      <c r="I279" s="49">
        <v>3.6185999999999998</v>
      </c>
      <c r="J279" s="50">
        <v>3.07</v>
      </c>
      <c r="K279" s="51">
        <f t="shared" si="35"/>
        <v>0.54859999999999998</v>
      </c>
      <c r="L279" s="53">
        <f t="shared" si="36"/>
        <v>2.5213999999999999</v>
      </c>
      <c r="M279" s="51">
        <f>IF(I279="",0,IF(K279&lt;0,Sayfa3!$P$5,Sayfa3!$S$5))</f>
        <v>0.15000000000000036</v>
      </c>
      <c r="N279" s="52" t="str">
        <f>IF(E279="","",IF(K279&lt;Sayfa3!$P$5,"P",IF(K279&gt;Sayfa3!$S$5,"P","")))</f>
        <v>P</v>
      </c>
      <c r="O279" s="53">
        <f t="shared" si="32"/>
        <v>2.3713999999999995</v>
      </c>
      <c r="P279" s="54">
        <f t="shared" si="33"/>
        <v>8.58</v>
      </c>
      <c r="Q279" s="55"/>
      <c r="R279" s="56" t="s">
        <v>35</v>
      </c>
    </row>
    <row r="280" spans="1:18" s="56" customFormat="1" ht="17.25" customHeight="1" outlineLevel="1">
      <c r="A280" s="41">
        <f t="shared" si="34"/>
        <v>8.58</v>
      </c>
      <c r="B280" s="42">
        <f t="shared" si="37"/>
        <v>269</v>
      </c>
      <c r="C280" s="43">
        <v>41188</v>
      </c>
      <c r="D280" s="44" t="str">
        <f t="shared" si="38"/>
        <v>Ekim 2012</v>
      </c>
      <c r="E280" s="45" t="s">
        <v>35</v>
      </c>
      <c r="F280" s="46">
        <v>2</v>
      </c>
      <c r="G280" s="47">
        <v>6</v>
      </c>
      <c r="H280" s="48">
        <f t="shared" si="39"/>
        <v>12</v>
      </c>
      <c r="I280" s="49">
        <v>3.6185999999999998</v>
      </c>
      <c r="J280" s="50">
        <v>3.07</v>
      </c>
      <c r="K280" s="51">
        <f t="shared" si="35"/>
        <v>0.54859999999999998</v>
      </c>
      <c r="L280" s="53">
        <f t="shared" si="36"/>
        <v>2.5213999999999999</v>
      </c>
      <c r="M280" s="51">
        <f>IF(I280="",0,IF(K280&lt;0,Sayfa3!$P$5,Sayfa3!$S$5))</f>
        <v>0.15000000000000036</v>
      </c>
      <c r="N280" s="52" t="str">
        <f>IF(E280="","",IF(K280&lt;Sayfa3!$P$5,"P",IF(K280&gt;Sayfa3!$S$5,"P","")))</f>
        <v>P</v>
      </c>
      <c r="O280" s="53">
        <f t="shared" si="32"/>
        <v>2.3713999999999995</v>
      </c>
      <c r="P280" s="54">
        <f t="shared" si="33"/>
        <v>8.58</v>
      </c>
      <c r="Q280" s="55"/>
      <c r="R280" s="56" t="s">
        <v>35</v>
      </c>
    </row>
    <row r="281" spans="1:18" s="56" customFormat="1" ht="17.25" customHeight="1" outlineLevel="1">
      <c r="A281" s="41">
        <f t="shared" si="34"/>
        <v>8.58</v>
      </c>
      <c r="B281" s="42">
        <f t="shared" si="37"/>
        <v>270</v>
      </c>
      <c r="C281" s="43">
        <v>41192</v>
      </c>
      <c r="D281" s="44" t="str">
        <f t="shared" si="38"/>
        <v>Ekim 2012</v>
      </c>
      <c r="E281" s="45" t="s">
        <v>35</v>
      </c>
      <c r="F281" s="46">
        <v>7.5</v>
      </c>
      <c r="G281" s="47">
        <v>6</v>
      </c>
      <c r="H281" s="48">
        <f t="shared" si="39"/>
        <v>45</v>
      </c>
      <c r="I281" s="49">
        <v>3.6185999999999998</v>
      </c>
      <c r="J281" s="50">
        <v>3.07</v>
      </c>
      <c r="K281" s="51">
        <f t="shared" si="35"/>
        <v>0.54859999999999998</v>
      </c>
      <c r="L281" s="53">
        <f t="shared" si="36"/>
        <v>2.5213999999999999</v>
      </c>
      <c r="M281" s="51">
        <f>IF(I281="",0,IF(K281&lt;0,Sayfa3!$P$5,Sayfa3!$S$5))</f>
        <v>0.15000000000000036</v>
      </c>
      <c r="N281" s="52" t="str">
        <f>IF(E281="","",IF(K281&lt;Sayfa3!$P$5,"P",IF(K281&gt;Sayfa3!$S$5,"P","")))</f>
        <v>P</v>
      </c>
      <c r="O281" s="53">
        <f t="shared" si="32"/>
        <v>2.3713999999999995</v>
      </c>
      <c r="P281" s="54">
        <f t="shared" si="33"/>
        <v>8.58</v>
      </c>
      <c r="Q281" s="55"/>
      <c r="R281" s="56" t="s">
        <v>35</v>
      </c>
    </row>
    <row r="282" spans="1:18" s="56" customFormat="1" ht="17.25" customHeight="1" outlineLevel="1">
      <c r="A282" s="41">
        <f t="shared" si="34"/>
        <v>8.58</v>
      </c>
      <c r="B282" s="42">
        <f t="shared" si="37"/>
        <v>271</v>
      </c>
      <c r="C282" s="43">
        <v>41192</v>
      </c>
      <c r="D282" s="44" t="str">
        <f t="shared" si="38"/>
        <v>Ekim 2012</v>
      </c>
      <c r="E282" s="45" t="s">
        <v>35</v>
      </c>
      <c r="F282" s="46">
        <v>7</v>
      </c>
      <c r="G282" s="47">
        <v>6</v>
      </c>
      <c r="H282" s="48">
        <f t="shared" si="39"/>
        <v>42</v>
      </c>
      <c r="I282" s="49">
        <v>3.6185999999999998</v>
      </c>
      <c r="J282" s="50">
        <v>3.07</v>
      </c>
      <c r="K282" s="51">
        <f t="shared" si="35"/>
        <v>0.54859999999999998</v>
      </c>
      <c r="L282" s="53">
        <f t="shared" si="36"/>
        <v>2.5213999999999999</v>
      </c>
      <c r="M282" s="51">
        <f>IF(I282="",0,IF(K282&lt;0,Sayfa3!$P$5,Sayfa3!$S$5))</f>
        <v>0.15000000000000036</v>
      </c>
      <c r="N282" s="52" t="str">
        <f>IF(E282="","",IF(K282&lt;Sayfa3!$P$5,"P",IF(K282&gt;Sayfa3!$S$5,"P","")))</f>
        <v>P</v>
      </c>
      <c r="O282" s="53">
        <f t="shared" si="32"/>
        <v>2.3713999999999995</v>
      </c>
      <c r="P282" s="54">
        <f t="shared" si="33"/>
        <v>8.58</v>
      </c>
      <c r="Q282" s="55"/>
      <c r="R282" s="56" t="s">
        <v>35</v>
      </c>
    </row>
    <row r="283" spans="1:18" s="56" customFormat="1" ht="17.25" customHeight="1" outlineLevel="1">
      <c r="A283" s="41">
        <f t="shared" si="34"/>
        <v>8.58</v>
      </c>
      <c r="B283" s="42">
        <f t="shared" si="37"/>
        <v>272</v>
      </c>
      <c r="C283" s="43">
        <v>41192</v>
      </c>
      <c r="D283" s="44" t="str">
        <f t="shared" si="38"/>
        <v>Ekim 2012</v>
      </c>
      <c r="E283" s="45" t="s">
        <v>35</v>
      </c>
      <c r="F283" s="46">
        <v>3</v>
      </c>
      <c r="G283" s="47">
        <v>6</v>
      </c>
      <c r="H283" s="48">
        <f t="shared" si="39"/>
        <v>18</v>
      </c>
      <c r="I283" s="49">
        <v>3.6185999999999998</v>
      </c>
      <c r="J283" s="50">
        <v>3.07</v>
      </c>
      <c r="K283" s="51">
        <f t="shared" si="35"/>
        <v>0.54859999999999998</v>
      </c>
      <c r="L283" s="53">
        <f t="shared" si="36"/>
        <v>2.5213999999999999</v>
      </c>
      <c r="M283" s="51">
        <f>IF(I283="",0,IF(K283&lt;0,Sayfa3!$P$5,Sayfa3!$S$5))</f>
        <v>0.15000000000000036</v>
      </c>
      <c r="N283" s="52" t="str">
        <f>IF(E283="","",IF(K283&lt;Sayfa3!$P$5,"P",IF(K283&gt;Sayfa3!$S$5,"P","")))</f>
        <v>P</v>
      </c>
      <c r="O283" s="53">
        <f t="shared" si="32"/>
        <v>2.3713999999999995</v>
      </c>
      <c r="P283" s="54">
        <f t="shared" si="33"/>
        <v>8.58</v>
      </c>
      <c r="Q283" s="55"/>
      <c r="R283" s="56" t="s">
        <v>35</v>
      </c>
    </row>
    <row r="284" spans="1:18" s="56" customFormat="1" ht="17.25" customHeight="1" outlineLevel="1">
      <c r="A284" s="41">
        <f t="shared" si="34"/>
        <v>8.58</v>
      </c>
      <c r="B284" s="42">
        <f t="shared" si="37"/>
        <v>273</v>
      </c>
      <c r="C284" s="43">
        <v>41192</v>
      </c>
      <c r="D284" s="44" t="str">
        <f t="shared" si="38"/>
        <v>Ekim 2012</v>
      </c>
      <c r="E284" s="45" t="s">
        <v>35</v>
      </c>
      <c r="F284" s="46">
        <v>3</v>
      </c>
      <c r="G284" s="47">
        <v>6</v>
      </c>
      <c r="H284" s="48">
        <f t="shared" si="39"/>
        <v>18</v>
      </c>
      <c r="I284" s="49">
        <v>3.6185999999999998</v>
      </c>
      <c r="J284" s="50">
        <v>3.07</v>
      </c>
      <c r="K284" s="51">
        <f t="shared" si="35"/>
        <v>0.54859999999999998</v>
      </c>
      <c r="L284" s="53">
        <f t="shared" si="36"/>
        <v>2.5213999999999999</v>
      </c>
      <c r="M284" s="51">
        <f>IF(I284="",0,IF(K284&lt;0,Sayfa3!$P$5,Sayfa3!$S$5))</f>
        <v>0.15000000000000036</v>
      </c>
      <c r="N284" s="52" t="str">
        <f>IF(E284="","",IF(K284&lt;Sayfa3!$P$5,"P",IF(K284&gt;Sayfa3!$S$5,"P","")))</f>
        <v>P</v>
      </c>
      <c r="O284" s="53">
        <f t="shared" si="32"/>
        <v>2.3713999999999995</v>
      </c>
      <c r="P284" s="54">
        <f t="shared" si="33"/>
        <v>8.58</v>
      </c>
      <c r="Q284" s="55"/>
      <c r="R284" s="56" t="s">
        <v>35</v>
      </c>
    </row>
    <row r="285" spans="1:18" s="56" customFormat="1" ht="17.25" customHeight="1" outlineLevel="1">
      <c r="A285" s="41">
        <f t="shared" si="34"/>
        <v>8.58</v>
      </c>
      <c r="B285" s="42">
        <f t="shared" si="37"/>
        <v>274</v>
      </c>
      <c r="C285" s="43">
        <v>41192</v>
      </c>
      <c r="D285" s="44" t="str">
        <f t="shared" si="38"/>
        <v>Ekim 2012</v>
      </c>
      <c r="E285" s="45" t="s">
        <v>35</v>
      </c>
      <c r="F285" s="46">
        <v>7</v>
      </c>
      <c r="G285" s="47">
        <v>6</v>
      </c>
      <c r="H285" s="48">
        <f t="shared" si="39"/>
        <v>42</v>
      </c>
      <c r="I285" s="49">
        <v>3.6185999999999998</v>
      </c>
      <c r="J285" s="50">
        <v>3.07</v>
      </c>
      <c r="K285" s="51">
        <f t="shared" si="35"/>
        <v>0.54859999999999998</v>
      </c>
      <c r="L285" s="53">
        <f t="shared" si="36"/>
        <v>2.5213999999999999</v>
      </c>
      <c r="M285" s="51">
        <f>IF(I285="",0,IF(K285&lt;0,Sayfa3!$P$5,Sayfa3!$S$5))</f>
        <v>0.15000000000000036</v>
      </c>
      <c r="N285" s="52" t="str">
        <f>IF(E285="","",IF(K285&lt;Sayfa3!$P$5,"P",IF(K285&gt;Sayfa3!$S$5,"P","")))</f>
        <v>P</v>
      </c>
      <c r="O285" s="53">
        <f t="shared" si="32"/>
        <v>2.3713999999999995</v>
      </c>
      <c r="P285" s="54">
        <f t="shared" si="33"/>
        <v>8.58</v>
      </c>
      <c r="Q285" s="55"/>
      <c r="R285" s="56" t="s">
        <v>35</v>
      </c>
    </row>
    <row r="286" spans="1:18" s="56" customFormat="1" ht="17.25" customHeight="1" outlineLevel="1">
      <c r="A286" s="41">
        <f t="shared" si="34"/>
        <v>8.58</v>
      </c>
      <c r="B286" s="42">
        <f t="shared" si="37"/>
        <v>275</v>
      </c>
      <c r="C286" s="43">
        <v>41192</v>
      </c>
      <c r="D286" s="44" t="str">
        <f t="shared" si="38"/>
        <v>Ekim 2012</v>
      </c>
      <c r="E286" s="45" t="s">
        <v>35</v>
      </c>
      <c r="F286" s="46">
        <v>3</v>
      </c>
      <c r="G286" s="47">
        <v>6</v>
      </c>
      <c r="H286" s="48">
        <f t="shared" si="39"/>
        <v>18</v>
      </c>
      <c r="I286" s="49">
        <v>3.6185999999999998</v>
      </c>
      <c r="J286" s="50">
        <v>3.07</v>
      </c>
      <c r="K286" s="51">
        <f t="shared" si="35"/>
        <v>0.54859999999999998</v>
      </c>
      <c r="L286" s="53">
        <f t="shared" si="36"/>
        <v>2.5213999999999999</v>
      </c>
      <c r="M286" s="51">
        <f>IF(I286="",0,IF(K286&lt;0,Sayfa3!$P$5,Sayfa3!$S$5))</f>
        <v>0.15000000000000036</v>
      </c>
      <c r="N286" s="52" t="str">
        <f>IF(E286="","",IF(K286&lt;Sayfa3!$P$5,"P",IF(K286&gt;Sayfa3!$S$5,"P","")))</f>
        <v>P</v>
      </c>
      <c r="O286" s="53">
        <f t="shared" si="32"/>
        <v>2.3713999999999995</v>
      </c>
      <c r="P286" s="54">
        <f t="shared" si="33"/>
        <v>8.58</v>
      </c>
      <c r="Q286" s="55"/>
      <c r="R286" s="56" t="s">
        <v>35</v>
      </c>
    </row>
    <row r="287" spans="1:18" s="56" customFormat="1" ht="17.25" customHeight="1" outlineLevel="1">
      <c r="A287" s="41">
        <f t="shared" si="34"/>
        <v>8.58</v>
      </c>
      <c r="B287" s="42">
        <f t="shared" si="37"/>
        <v>276</v>
      </c>
      <c r="C287" s="43">
        <v>41192</v>
      </c>
      <c r="D287" s="44" t="str">
        <f t="shared" si="38"/>
        <v>Ekim 2012</v>
      </c>
      <c r="E287" s="45" t="s">
        <v>35</v>
      </c>
      <c r="F287" s="46">
        <v>7</v>
      </c>
      <c r="G287" s="47">
        <v>6</v>
      </c>
      <c r="H287" s="48">
        <f t="shared" si="39"/>
        <v>42</v>
      </c>
      <c r="I287" s="49">
        <v>3.6185999999999998</v>
      </c>
      <c r="J287" s="50">
        <v>3.07</v>
      </c>
      <c r="K287" s="51">
        <f t="shared" si="35"/>
        <v>0.54859999999999998</v>
      </c>
      <c r="L287" s="53">
        <f t="shared" si="36"/>
        <v>2.5213999999999999</v>
      </c>
      <c r="M287" s="51">
        <f>IF(I287="",0,IF(K287&lt;0,Sayfa3!$P$5,Sayfa3!$S$5))</f>
        <v>0.15000000000000036</v>
      </c>
      <c r="N287" s="52" t="str">
        <f>IF(E287="","",IF(K287&lt;Sayfa3!$P$5,"P",IF(K287&gt;Sayfa3!$S$5,"P","")))</f>
        <v>P</v>
      </c>
      <c r="O287" s="53">
        <f t="shared" si="32"/>
        <v>2.3713999999999995</v>
      </c>
      <c r="P287" s="54">
        <f t="shared" si="33"/>
        <v>8.58</v>
      </c>
      <c r="Q287" s="55"/>
      <c r="R287" s="56" t="s">
        <v>35</v>
      </c>
    </row>
    <row r="288" spans="1:18" s="56" customFormat="1" ht="17.25" customHeight="1" outlineLevel="1">
      <c r="A288" s="41">
        <f t="shared" si="34"/>
        <v>8.58</v>
      </c>
      <c r="B288" s="42">
        <f t="shared" si="37"/>
        <v>277</v>
      </c>
      <c r="C288" s="43">
        <v>41192</v>
      </c>
      <c r="D288" s="44" t="str">
        <f t="shared" si="38"/>
        <v>Ekim 2012</v>
      </c>
      <c r="E288" s="45" t="s">
        <v>35</v>
      </c>
      <c r="F288" s="46">
        <v>5.5</v>
      </c>
      <c r="G288" s="47">
        <v>6</v>
      </c>
      <c r="H288" s="48">
        <f t="shared" si="39"/>
        <v>33</v>
      </c>
      <c r="I288" s="49">
        <v>3.6185999999999998</v>
      </c>
      <c r="J288" s="50">
        <v>3.07</v>
      </c>
      <c r="K288" s="51">
        <f t="shared" si="35"/>
        <v>0.54859999999999998</v>
      </c>
      <c r="L288" s="53">
        <f t="shared" si="36"/>
        <v>2.5213999999999999</v>
      </c>
      <c r="M288" s="51">
        <f>IF(I288="",0,IF(K288&lt;0,Sayfa3!$P$5,Sayfa3!$S$5))</f>
        <v>0.15000000000000036</v>
      </c>
      <c r="N288" s="52" t="str">
        <f>IF(E288="","",IF(K288&lt;Sayfa3!$P$5,"P",IF(K288&gt;Sayfa3!$S$5,"P","")))</f>
        <v>P</v>
      </c>
      <c r="O288" s="53">
        <f t="shared" si="32"/>
        <v>2.3713999999999995</v>
      </c>
      <c r="P288" s="54">
        <f t="shared" si="33"/>
        <v>8.58</v>
      </c>
      <c r="Q288" s="55"/>
      <c r="R288" s="56" t="s">
        <v>35</v>
      </c>
    </row>
    <row r="289" spans="1:18" s="56" customFormat="1" ht="17.25" customHeight="1" outlineLevel="1">
      <c r="A289" s="41">
        <f t="shared" si="34"/>
        <v>8.58</v>
      </c>
      <c r="B289" s="42">
        <f t="shared" si="37"/>
        <v>278</v>
      </c>
      <c r="C289" s="43">
        <v>41192</v>
      </c>
      <c r="D289" s="44" t="str">
        <f t="shared" si="38"/>
        <v>Ekim 2012</v>
      </c>
      <c r="E289" s="45" t="s">
        <v>41</v>
      </c>
      <c r="F289" s="46">
        <v>3</v>
      </c>
      <c r="G289" s="47">
        <v>6</v>
      </c>
      <c r="H289" s="48">
        <f t="shared" si="39"/>
        <v>18</v>
      </c>
      <c r="I289" s="49">
        <v>3.6185999999999998</v>
      </c>
      <c r="J289" s="50">
        <v>3.07</v>
      </c>
      <c r="K289" s="51">
        <f t="shared" si="35"/>
        <v>0.54859999999999998</v>
      </c>
      <c r="L289" s="53">
        <f t="shared" si="36"/>
        <v>2.5213999999999999</v>
      </c>
      <c r="M289" s="51">
        <f>IF(I289="",0,IF(K289&lt;0,Sayfa3!$P$5,Sayfa3!$S$5))</f>
        <v>0.15000000000000036</v>
      </c>
      <c r="N289" s="52" t="str">
        <f>IF(E289="","",IF(K289&lt;Sayfa3!$P$5,"P",IF(K289&gt;Sayfa3!$S$5,"P","")))</f>
        <v>P</v>
      </c>
      <c r="O289" s="53">
        <f t="shared" si="32"/>
        <v>2.3713999999999995</v>
      </c>
      <c r="P289" s="54">
        <f t="shared" si="33"/>
        <v>8.58</v>
      </c>
      <c r="Q289" s="55"/>
      <c r="R289" s="56" t="s">
        <v>41</v>
      </c>
    </row>
    <row r="290" spans="1:18" s="56" customFormat="1" ht="17.25" customHeight="1" outlineLevel="1">
      <c r="A290" s="41">
        <f t="shared" si="34"/>
        <v>8.58</v>
      </c>
      <c r="B290" s="42">
        <f t="shared" si="37"/>
        <v>279</v>
      </c>
      <c r="C290" s="43">
        <v>41192</v>
      </c>
      <c r="D290" s="44" t="str">
        <f t="shared" si="38"/>
        <v>Ekim 2012</v>
      </c>
      <c r="E290" s="45" t="s">
        <v>41</v>
      </c>
      <c r="F290" s="46">
        <v>7</v>
      </c>
      <c r="G290" s="47">
        <v>6</v>
      </c>
      <c r="H290" s="48">
        <f t="shared" si="39"/>
        <v>42</v>
      </c>
      <c r="I290" s="49">
        <v>3.6185999999999998</v>
      </c>
      <c r="J290" s="50">
        <v>3.07</v>
      </c>
      <c r="K290" s="51">
        <f t="shared" si="35"/>
        <v>0.54859999999999998</v>
      </c>
      <c r="L290" s="53">
        <f t="shared" si="36"/>
        <v>2.5213999999999999</v>
      </c>
      <c r="M290" s="51">
        <f>IF(I290="",0,IF(K290&lt;0,Sayfa3!$P$5,Sayfa3!$S$5))</f>
        <v>0.15000000000000036</v>
      </c>
      <c r="N290" s="52" t="str">
        <f>IF(E290="","",IF(K290&lt;Sayfa3!$P$5,"P",IF(K290&gt;Sayfa3!$S$5,"P","")))</f>
        <v>P</v>
      </c>
      <c r="O290" s="53">
        <f t="shared" si="32"/>
        <v>2.3713999999999995</v>
      </c>
      <c r="P290" s="54">
        <f t="shared" si="33"/>
        <v>8.58</v>
      </c>
      <c r="Q290" s="55"/>
      <c r="R290" s="56" t="s">
        <v>41</v>
      </c>
    </row>
    <row r="291" spans="1:18" s="56" customFormat="1" ht="17.25" customHeight="1" outlineLevel="1">
      <c r="A291" s="41">
        <f t="shared" si="34"/>
        <v>8.58</v>
      </c>
      <c r="B291" s="42">
        <f t="shared" si="37"/>
        <v>280</v>
      </c>
      <c r="C291" s="43">
        <v>41192</v>
      </c>
      <c r="D291" s="44" t="str">
        <f t="shared" si="38"/>
        <v>Ekim 2012</v>
      </c>
      <c r="E291" s="45" t="s">
        <v>41</v>
      </c>
      <c r="F291" s="46">
        <v>3</v>
      </c>
      <c r="G291" s="47">
        <v>6</v>
      </c>
      <c r="H291" s="48">
        <f t="shared" si="39"/>
        <v>18</v>
      </c>
      <c r="I291" s="49">
        <v>3.6185999999999998</v>
      </c>
      <c r="J291" s="50">
        <v>3.07</v>
      </c>
      <c r="K291" s="51">
        <f t="shared" si="35"/>
        <v>0.54859999999999998</v>
      </c>
      <c r="L291" s="53">
        <f t="shared" si="36"/>
        <v>2.5213999999999999</v>
      </c>
      <c r="M291" s="51">
        <f>IF(I291="",0,IF(K291&lt;0,Sayfa3!$P$5,Sayfa3!$S$5))</f>
        <v>0.15000000000000036</v>
      </c>
      <c r="N291" s="52" t="str">
        <f>IF(E291="","",IF(K291&lt;Sayfa3!$P$5,"P",IF(K291&gt;Sayfa3!$S$5,"P","")))</f>
        <v>P</v>
      </c>
      <c r="O291" s="53">
        <f t="shared" si="32"/>
        <v>2.3713999999999995</v>
      </c>
      <c r="P291" s="54">
        <f t="shared" si="33"/>
        <v>8.58</v>
      </c>
      <c r="Q291" s="55"/>
      <c r="R291" s="56" t="s">
        <v>41</v>
      </c>
    </row>
    <row r="292" spans="1:18" s="56" customFormat="1" ht="17.25" customHeight="1" outlineLevel="1">
      <c r="A292" s="41">
        <f t="shared" si="34"/>
        <v>8.58</v>
      </c>
      <c r="B292" s="42">
        <f t="shared" si="37"/>
        <v>281</v>
      </c>
      <c r="C292" s="43">
        <v>41192</v>
      </c>
      <c r="D292" s="44" t="str">
        <f t="shared" si="38"/>
        <v>Ekim 2012</v>
      </c>
      <c r="E292" s="45" t="s">
        <v>41</v>
      </c>
      <c r="F292" s="46">
        <v>4</v>
      </c>
      <c r="G292" s="47">
        <v>6</v>
      </c>
      <c r="H292" s="48">
        <f t="shared" si="39"/>
        <v>24</v>
      </c>
      <c r="I292" s="49">
        <v>3.6185999999999998</v>
      </c>
      <c r="J292" s="50">
        <v>3.07</v>
      </c>
      <c r="K292" s="51">
        <f t="shared" si="35"/>
        <v>0.54859999999999998</v>
      </c>
      <c r="L292" s="53">
        <f t="shared" si="36"/>
        <v>2.5213999999999999</v>
      </c>
      <c r="M292" s="51">
        <f>IF(I292="",0,IF(K292&lt;0,Sayfa3!$P$5,Sayfa3!$S$5))</f>
        <v>0.15000000000000036</v>
      </c>
      <c r="N292" s="52" t="str">
        <f>IF(E292="","",IF(K292&lt;Sayfa3!$P$5,"P",IF(K292&gt;Sayfa3!$S$5,"P","")))</f>
        <v>P</v>
      </c>
      <c r="O292" s="53">
        <f t="shared" si="32"/>
        <v>2.3713999999999995</v>
      </c>
      <c r="P292" s="54">
        <f t="shared" si="33"/>
        <v>8.58</v>
      </c>
      <c r="Q292" s="55"/>
      <c r="R292" s="56" t="s">
        <v>41</v>
      </c>
    </row>
    <row r="293" spans="1:18" s="56" customFormat="1" ht="17.25" customHeight="1" outlineLevel="1">
      <c r="A293" s="41">
        <f t="shared" si="34"/>
        <v>8.58</v>
      </c>
      <c r="B293" s="42">
        <f t="shared" si="37"/>
        <v>282</v>
      </c>
      <c r="C293" s="43">
        <v>41195</v>
      </c>
      <c r="D293" s="44" t="str">
        <f t="shared" si="38"/>
        <v>Ekim 2012</v>
      </c>
      <c r="E293" s="45" t="s">
        <v>35</v>
      </c>
      <c r="F293" s="46">
        <v>10</v>
      </c>
      <c r="G293" s="47">
        <v>6</v>
      </c>
      <c r="H293" s="48">
        <f t="shared" si="39"/>
        <v>60</v>
      </c>
      <c r="I293" s="49">
        <v>3.6185999999999998</v>
      </c>
      <c r="J293" s="50">
        <v>3.07</v>
      </c>
      <c r="K293" s="51">
        <f t="shared" si="35"/>
        <v>0.54859999999999998</v>
      </c>
      <c r="L293" s="53">
        <f t="shared" si="36"/>
        <v>2.5213999999999999</v>
      </c>
      <c r="M293" s="51">
        <f>IF(I293="",0,IF(K293&lt;0,Sayfa3!$P$5,Sayfa3!$S$5))</f>
        <v>0.15000000000000036</v>
      </c>
      <c r="N293" s="52" t="str">
        <f>IF(E293="","",IF(K293&lt;Sayfa3!$P$5,"P",IF(K293&gt;Sayfa3!$S$5,"P","")))</f>
        <v>P</v>
      </c>
      <c r="O293" s="53">
        <f t="shared" si="32"/>
        <v>2.3713999999999995</v>
      </c>
      <c r="P293" s="54">
        <f t="shared" si="33"/>
        <v>8.58</v>
      </c>
      <c r="Q293" s="55"/>
      <c r="R293" s="56" t="s">
        <v>35</v>
      </c>
    </row>
    <row r="294" spans="1:18" s="56" customFormat="1" ht="17.25" customHeight="1" outlineLevel="1">
      <c r="A294" s="41">
        <f t="shared" si="34"/>
        <v>8.58</v>
      </c>
      <c r="B294" s="42">
        <f t="shared" si="37"/>
        <v>283</v>
      </c>
      <c r="C294" s="43">
        <v>41195</v>
      </c>
      <c r="D294" s="44" t="str">
        <f t="shared" si="38"/>
        <v>Ekim 2012</v>
      </c>
      <c r="E294" s="45" t="s">
        <v>35</v>
      </c>
      <c r="F294" s="46">
        <v>10</v>
      </c>
      <c r="G294" s="47">
        <v>6</v>
      </c>
      <c r="H294" s="48">
        <f t="shared" si="39"/>
        <v>60</v>
      </c>
      <c r="I294" s="49">
        <v>3.6185999999999998</v>
      </c>
      <c r="J294" s="50">
        <v>3.07</v>
      </c>
      <c r="K294" s="51">
        <f t="shared" si="35"/>
        <v>0.54859999999999998</v>
      </c>
      <c r="L294" s="53">
        <f t="shared" si="36"/>
        <v>2.5213999999999999</v>
      </c>
      <c r="M294" s="51">
        <f>IF(I294="",0,IF(K294&lt;0,Sayfa3!$P$5,Sayfa3!$S$5))</f>
        <v>0.15000000000000036</v>
      </c>
      <c r="N294" s="52" t="str">
        <f>IF(E294="","",IF(K294&lt;Sayfa3!$P$5,"P",IF(K294&gt;Sayfa3!$S$5,"P","")))</f>
        <v>P</v>
      </c>
      <c r="O294" s="53">
        <f t="shared" si="32"/>
        <v>2.3713999999999995</v>
      </c>
      <c r="P294" s="54">
        <f t="shared" si="33"/>
        <v>8.58</v>
      </c>
      <c r="Q294" s="55"/>
      <c r="R294" s="56" t="s">
        <v>35</v>
      </c>
    </row>
    <row r="295" spans="1:18" s="56" customFormat="1" ht="17.25" customHeight="1" outlineLevel="1">
      <c r="A295" s="41">
        <f t="shared" si="34"/>
        <v>8.58</v>
      </c>
      <c r="B295" s="42">
        <f t="shared" si="37"/>
        <v>284</v>
      </c>
      <c r="C295" s="43">
        <v>41195</v>
      </c>
      <c r="D295" s="44" t="str">
        <f t="shared" si="38"/>
        <v>Ekim 2012</v>
      </c>
      <c r="E295" s="45" t="s">
        <v>35</v>
      </c>
      <c r="F295" s="46">
        <v>7</v>
      </c>
      <c r="G295" s="47">
        <v>6</v>
      </c>
      <c r="H295" s="48">
        <f t="shared" si="39"/>
        <v>42</v>
      </c>
      <c r="I295" s="49">
        <v>3.6185999999999998</v>
      </c>
      <c r="J295" s="50">
        <v>3.07</v>
      </c>
      <c r="K295" s="51">
        <f t="shared" si="35"/>
        <v>0.54859999999999998</v>
      </c>
      <c r="L295" s="53">
        <f t="shared" si="36"/>
        <v>2.5213999999999999</v>
      </c>
      <c r="M295" s="51">
        <f>IF(I295="",0,IF(K295&lt;0,Sayfa3!$P$5,Sayfa3!$S$5))</f>
        <v>0.15000000000000036</v>
      </c>
      <c r="N295" s="52" t="str">
        <f>IF(E295="","",IF(K295&lt;Sayfa3!$P$5,"P",IF(K295&gt;Sayfa3!$S$5,"P","")))</f>
        <v>P</v>
      </c>
      <c r="O295" s="53">
        <f t="shared" si="32"/>
        <v>2.3713999999999995</v>
      </c>
      <c r="P295" s="54">
        <f t="shared" si="33"/>
        <v>8.58</v>
      </c>
      <c r="Q295" s="55"/>
      <c r="R295" s="56" t="s">
        <v>35</v>
      </c>
    </row>
    <row r="296" spans="1:18" s="56" customFormat="1" ht="17.25" customHeight="1" outlineLevel="1">
      <c r="A296" s="41">
        <f t="shared" si="34"/>
        <v>8.58</v>
      </c>
      <c r="B296" s="42">
        <f t="shared" si="37"/>
        <v>285</v>
      </c>
      <c r="C296" s="43">
        <v>41195</v>
      </c>
      <c r="D296" s="44" t="str">
        <f t="shared" si="38"/>
        <v>Ekim 2012</v>
      </c>
      <c r="E296" s="45" t="s">
        <v>35</v>
      </c>
      <c r="F296" s="46">
        <v>6</v>
      </c>
      <c r="G296" s="47">
        <v>6</v>
      </c>
      <c r="H296" s="48">
        <f t="shared" si="39"/>
        <v>36</v>
      </c>
      <c r="I296" s="49">
        <v>3.6185999999999998</v>
      </c>
      <c r="J296" s="50">
        <v>3.07</v>
      </c>
      <c r="K296" s="51">
        <f t="shared" si="35"/>
        <v>0.54859999999999998</v>
      </c>
      <c r="L296" s="53">
        <f t="shared" si="36"/>
        <v>2.5213999999999999</v>
      </c>
      <c r="M296" s="51">
        <f>IF(I296="",0,IF(K296&lt;0,Sayfa3!$P$5,Sayfa3!$S$5))</f>
        <v>0.15000000000000036</v>
      </c>
      <c r="N296" s="52" t="str">
        <f>IF(E296="","",IF(K296&lt;Sayfa3!$P$5,"P",IF(K296&gt;Sayfa3!$S$5,"P","")))</f>
        <v>P</v>
      </c>
      <c r="O296" s="53">
        <f t="shared" si="32"/>
        <v>2.3713999999999995</v>
      </c>
      <c r="P296" s="54">
        <f t="shared" si="33"/>
        <v>8.58</v>
      </c>
      <c r="Q296" s="55"/>
      <c r="R296" s="56" t="s">
        <v>35</v>
      </c>
    </row>
    <row r="297" spans="1:18" s="56" customFormat="1" ht="17.25" customHeight="1" outlineLevel="1">
      <c r="A297" s="41">
        <f t="shared" si="34"/>
        <v>8.58</v>
      </c>
      <c r="B297" s="42">
        <f t="shared" si="37"/>
        <v>286</v>
      </c>
      <c r="C297" s="43">
        <v>41195</v>
      </c>
      <c r="D297" s="44" t="str">
        <f t="shared" si="38"/>
        <v>Ekim 2012</v>
      </c>
      <c r="E297" s="45" t="s">
        <v>35</v>
      </c>
      <c r="F297" s="46">
        <v>7</v>
      </c>
      <c r="G297" s="47">
        <v>6</v>
      </c>
      <c r="H297" s="48">
        <f t="shared" si="39"/>
        <v>42</v>
      </c>
      <c r="I297" s="49">
        <v>3.6185999999999998</v>
      </c>
      <c r="J297" s="50">
        <v>3.07</v>
      </c>
      <c r="K297" s="51">
        <f t="shared" si="35"/>
        <v>0.54859999999999998</v>
      </c>
      <c r="L297" s="53">
        <f t="shared" si="36"/>
        <v>2.5213999999999999</v>
      </c>
      <c r="M297" s="51">
        <f>IF(I297="",0,IF(K297&lt;0,Sayfa3!$P$5,Sayfa3!$S$5))</f>
        <v>0.15000000000000036</v>
      </c>
      <c r="N297" s="52" t="str">
        <f>IF(E297="","",IF(K297&lt;Sayfa3!$P$5,"P",IF(K297&gt;Sayfa3!$S$5,"P","")))</f>
        <v>P</v>
      </c>
      <c r="O297" s="53">
        <f t="shared" si="32"/>
        <v>2.3713999999999995</v>
      </c>
      <c r="P297" s="54">
        <f t="shared" si="33"/>
        <v>8.58</v>
      </c>
      <c r="Q297" s="55"/>
      <c r="R297" s="56" t="s">
        <v>35</v>
      </c>
    </row>
    <row r="298" spans="1:18" s="56" customFormat="1" ht="17.25" customHeight="1" outlineLevel="1">
      <c r="A298" s="41">
        <f t="shared" si="34"/>
        <v>8.58</v>
      </c>
      <c r="B298" s="42">
        <f t="shared" si="37"/>
        <v>287</v>
      </c>
      <c r="C298" s="43">
        <v>41195</v>
      </c>
      <c r="D298" s="44" t="str">
        <f t="shared" si="38"/>
        <v>Ekim 2012</v>
      </c>
      <c r="E298" s="45" t="s">
        <v>35</v>
      </c>
      <c r="F298" s="46">
        <v>10</v>
      </c>
      <c r="G298" s="47">
        <v>6</v>
      </c>
      <c r="H298" s="48">
        <f t="shared" si="39"/>
        <v>60</v>
      </c>
      <c r="I298" s="49">
        <v>3.6185999999999998</v>
      </c>
      <c r="J298" s="50">
        <v>3.07</v>
      </c>
      <c r="K298" s="51">
        <f t="shared" si="35"/>
        <v>0.54859999999999998</v>
      </c>
      <c r="L298" s="53">
        <f t="shared" si="36"/>
        <v>2.5213999999999999</v>
      </c>
      <c r="M298" s="51">
        <f>IF(I298="",0,IF(K298&lt;0,Sayfa3!$P$5,Sayfa3!$S$5))</f>
        <v>0.15000000000000036</v>
      </c>
      <c r="N298" s="52" t="str">
        <f>IF(E298="","",IF(K298&lt;Sayfa3!$P$5,"P",IF(K298&gt;Sayfa3!$S$5,"P","")))</f>
        <v>P</v>
      </c>
      <c r="O298" s="53">
        <f t="shared" si="32"/>
        <v>2.3713999999999995</v>
      </c>
      <c r="P298" s="54">
        <f t="shared" si="33"/>
        <v>8.58</v>
      </c>
      <c r="Q298" s="55"/>
      <c r="R298" s="56" t="s">
        <v>35</v>
      </c>
    </row>
    <row r="299" spans="1:18" s="56" customFormat="1" ht="17.25" customHeight="1" outlineLevel="1">
      <c r="A299" s="41">
        <f t="shared" si="34"/>
        <v>8.58</v>
      </c>
      <c r="B299" s="42">
        <f t="shared" si="37"/>
        <v>288</v>
      </c>
      <c r="C299" s="43">
        <v>41195</v>
      </c>
      <c r="D299" s="44" t="str">
        <f t="shared" si="38"/>
        <v>Ekim 2012</v>
      </c>
      <c r="E299" s="45" t="s">
        <v>35</v>
      </c>
      <c r="F299" s="46">
        <v>10</v>
      </c>
      <c r="G299" s="47">
        <v>6</v>
      </c>
      <c r="H299" s="48">
        <f t="shared" si="39"/>
        <v>60</v>
      </c>
      <c r="I299" s="49">
        <v>3.6185999999999998</v>
      </c>
      <c r="J299" s="50">
        <v>3.07</v>
      </c>
      <c r="K299" s="51">
        <f t="shared" si="35"/>
        <v>0.54859999999999998</v>
      </c>
      <c r="L299" s="53">
        <f t="shared" si="36"/>
        <v>2.5213999999999999</v>
      </c>
      <c r="M299" s="51">
        <f>IF(I299="",0,IF(K299&lt;0,Sayfa3!$P$5,Sayfa3!$S$5))</f>
        <v>0.15000000000000036</v>
      </c>
      <c r="N299" s="52" t="str">
        <f>IF(E299="","",IF(K299&lt;Sayfa3!$P$5,"P",IF(K299&gt;Sayfa3!$S$5,"P","")))</f>
        <v>P</v>
      </c>
      <c r="O299" s="53">
        <f t="shared" si="32"/>
        <v>2.3713999999999995</v>
      </c>
      <c r="P299" s="54">
        <f t="shared" si="33"/>
        <v>8.58</v>
      </c>
      <c r="Q299" s="55"/>
      <c r="R299" s="56" t="s">
        <v>35</v>
      </c>
    </row>
    <row r="300" spans="1:18" s="56" customFormat="1" ht="17.25" customHeight="1" outlineLevel="1">
      <c r="A300" s="41">
        <f t="shared" si="34"/>
        <v>8.58</v>
      </c>
      <c r="B300" s="42">
        <f t="shared" si="37"/>
        <v>289</v>
      </c>
      <c r="C300" s="43">
        <v>41199</v>
      </c>
      <c r="D300" s="44" t="str">
        <f t="shared" si="38"/>
        <v>Ekim 2012</v>
      </c>
      <c r="E300" s="45" t="s">
        <v>32</v>
      </c>
      <c r="F300" s="46">
        <v>7.5</v>
      </c>
      <c r="G300" s="47">
        <v>6</v>
      </c>
      <c r="H300" s="48">
        <f t="shared" si="39"/>
        <v>45</v>
      </c>
      <c r="I300" s="49">
        <v>3.6185999999999998</v>
      </c>
      <c r="J300" s="50">
        <v>3.07</v>
      </c>
      <c r="K300" s="51">
        <f t="shared" si="35"/>
        <v>0.54859999999999998</v>
      </c>
      <c r="L300" s="53">
        <f t="shared" si="36"/>
        <v>2.5213999999999999</v>
      </c>
      <c r="M300" s="51">
        <f>IF(I300="",0,IF(K300&lt;0,Sayfa3!$P$5,Sayfa3!$S$5))</f>
        <v>0.15000000000000036</v>
      </c>
      <c r="N300" s="52" t="str">
        <f>IF(E300="","",IF(K300&lt;Sayfa3!$P$5,"P",IF(K300&gt;Sayfa3!$S$5,"P","")))</f>
        <v>P</v>
      </c>
      <c r="O300" s="53">
        <f t="shared" si="32"/>
        <v>2.3713999999999995</v>
      </c>
      <c r="P300" s="54">
        <f t="shared" si="33"/>
        <v>8.58</v>
      </c>
      <c r="Q300" s="55"/>
      <c r="R300" s="56" t="s">
        <v>32</v>
      </c>
    </row>
    <row r="301" spans="1:18" s="56" customFormat="1" ht="17.25" customHeight="1" outlineLevel="1">
      <c r="A301" s="41">
        <f t="shared" si="34"/>
        <v>8.58</v>
      </c>
      <c r="B301" s="42">
        <f t="shared" si="37"/>
        <v>290</v>
      </c>
      <c r="C301" s="43">
        <v>41199</v>
      </c>
      <c r="D301" s="44" t="str">
        <f t="shared" si="38"/>
        <v>Ekim 2012</v>
      </c>
      <c r="E301" s="45" t="s">
        <v>32</v>
      </c>
      <c r="F301" s="46">
        <v>7.5</v>
      </c>
      <c r="G301" s="47">
        <v>6</v>
      </c>
      <c r="H301" s="48">
        <f t="shared" si="39"/>
        <v>45</v>
      </c>
      <c r="I301" s="49">
        <v>3.6185999999999998</v>
      </c>
      <c r="J301" s="50">
        <v>3.07</v>
      </c>
      <c r="K301" s="51">
        <f t="shared" si="35"/>
        <v>0.54859999999999998</v>
      </c>
      <c r="L301" s="53">
        <f t="shared" si="36"/>
        <v>2.5213999999999999</v>
      </c>
      <c r="M301" s="51">
        <f>IF(I301="",0,IF(K301&lt;0,Sayfa3!$P$5,Sayfa3!$S$5))</f>
        <v>0.15000000000000036</v>
      </c>
      <c r="N301" s="52" t="str">
        <f>IF(E301="","",IF(K301&lt;Sayfa3!$P$5,"P",IF(K301&gt;Sayfa3!$S$5,"P","")))</f>
        <v>P</v>
      </c>
      <c r="O301" s="53">
        <f t="shared" si="32"/>
        <v>2.3713999999999995</v>
      </c>
      <c r="P301" s="54">
        <f t="shared" si="33"/>
        <v>8.58</v>
      </c>
      <c r="Q301" s="55"/>
      <c r="R301" s="56" t="s">
        <v>32</v>
      </c>
    </row>
    <row r="302" spans="1:18" s="56" customFormat="1" ht="17.25" customHeight="1" outlineLevel="1">
      <c r="A302" s="41">
        <f t="shared" si="34"/>
        <v>8.58</v>
      </c>
      <c r="B302" s="42">
        <f t="shared" si="37"/>
        <v>291</v>
      </c>
      <c r="C302" s="43">
        <v>41199</v>
      </c>
      <c r="D302" s="44" t="str">
        <f t="shared" si="38"/>
        <v>Ekim 2012</v>
      </c>
      <c r="E302" s="45" t="s">
        <v>32</v>
      </c>
      <c r="F302" s="46">
        <v>7</v>
      </c>
      <c r="G302" s="47">
        <v>6</v>
      </c>
      <c r="H302" s="48">
        <f t="shared" si="39"/>
        <v>42</v>
      </c>
      <c r="I302" s="49">
        <v>3.6185999999999998</v>
      </c>
      <c r="J302" s="50">
        <v>3.07</v>
      </c>
      <c r="K302" s="51">
        <f t="shared" si="35"/>
        <v>0.54859999999999998</v>
      </c>
      <c r="L302" s="53">
        <f t="shared" si="36"/>
        <v>2.5213999999999999</v>
      </c>
      <c r="M302" s="51">
        <f>IF(I302="",0,IF(K302&lt;0,Sayfa3!$P$5,Sayfa3!$S$5))</f>
        <v>0.15000000000000036</v>
      </c>
      <c r="N302" s="52" t="str">
        <f>IF(E302="","",IF(K302&lt;Sayfa3!$P$5,"P",IF(K302&gt;Sayfa3!$S$5,"P","")))</f>
        <v>P</v>
      </c>
      <c r="O302" s="53">
        <f t="shared" si="32"/>
        <v>2.3713999999999995</v>
      </c>
      <c r="P302" s="54">
        <f t="shared" si="33"/>
        <v>8.58</v>
      </c>
      <c r="Q302" s="55"/>
      <c r="R302" s="56" t="s">
        <v>32</v>
      </c>
    </row>
    <row r="303" spans="1:18" s="56" customFormat="1" ht="17.25" customHeight="1" outlineLevel="1">
      <c r="A303" s="41">
        <f t="shared" si="34"/>
        <v>8.58</v>
      </c>
      <c r="B303" s="42">
        <f t="shared" si="37"/>
        <v>292</v>
      </c>
      <c r="C303" s="43">
        <v>41199</v>
      </c>
      <c r="D303" s="44" t="str">
        <f t="shared" si="38"/>
        <v>Ekim 2012</v>
      </c>
      <c r="E303" s="45" t="s">
        <v>32</v>
      </c>
      <c r="F303" s="46">
        <v>3</v>
      </c>
      <c r="G303" s="47">
        <v>6</v>
      </c>
      <c r="H303" s="48">
        <f t="shared" si="39"/>
        <v>18</v>
      </c>
      <c r="I303" s="49">
        <v>3.6185999999999998</v>
      </c>
      <c r="J303" s="50">
        <v>3.07</v>
      </c>
      <c r="K303" s="51">
        <f t="shared" si="35"/>
        <v>0.54859999999999998</v>
      </c>
      <c r="L303" s="53">
        <f t="shared" si="36"/>
        <v>2.5213999999999999</v>
      </c>
      <c r="M303" s="51">
        <f>IF(I303="",0,IF(K303&lt;0,Sayfa3!$P$5,Sayfa3!$S$5))</f>
        <v>0.15000000000000036</v>
      </c>
      <c r="N303" s="52" t="str">
        <f>IF(E303="","",IF(K303&lt;Sayfa3!$P$5,"P",IF(K303&gt;Sayfa3!$S$5,"P","")))</f>
        <v>P</v>
      </c>
      <c r="O303" s="53">
        <f t="shared" si="32"/>
        <v>2.3713999999999995</v>
      </c>
      <c r="P303" s="54">
        <f t="shared" si="33"/>
        <v>8.58</v>
      </c>
      <c r="Q303" s="55"/>
      <c r="R303" s="56" t="s">
        <v>32</v>
      </c>
    </row>
    <row r="304" spans="1:18" s="56" customFormat="1" ht="17.25" customHeight="1" outlineLevel="1">
      <c r="A304" s="41">
        <f t="shared" si="34"/>
        <v>8.58</v>
      </c>
      <c r="B304" s="42">
        <f t="shared" si="37"/>
        <v>293</v>
      </c>
      <c r="C304" s="43">
        <v>41199</v>
      </c>
      <c r="D304" s="44" t="str">
        <f t="shared" si="38"/>
        <v>Ekim 2012</v>
      </c>
      <c r="E304" s="45" t="s">
        <v>32</v>
      </c>
      <c r="F304" s="46">
        <v>3</v>
      </c>
      <c r="G304" s="47">
        <v>6</v>
      </c>
      <c r="H304" s="48">
        <f t="shared" si="39"/>
        <v>18</v>
      </c>
      <c r="I304" s="49">
        <v>3.6185999999999998</v>
      </c>
      <c r="J304" s="50">
        <v>3.07</v>
      </c>
      <c r="K304" s="51">
        <f t="shared" si="35"/>
        <v>0.54859999999999998</v>
      </c>
      <c r="L304" s="53">
        <f t="shared" si="36"/>
        <v>2.5213999999999999</v>
      </c>
      <c r="M304" s="51">
        <f>IF(I304="",0,IF(K304&lt;0,Sayfa3!$P$5,Sayfa3!$S$5))</f>
        <v>0.15000000000000036</v>
      </c>
      <c r="N304" s="52" t="str">
        <f>IF(E304="","",IF(K304&lt;Sayfa3!$P$5,"P",IF(K304&gt;Sayfa3!$S$5,"P","")))</f>
        <v>P</v>
      </c>
      <c r="O304" s="53">
        <f t="shared" si="32"/>
        <v>2.3713999999999995</v>
      </c>
      <c r="P304" s="54">
        <f t="shared" si="33"/>
        <v>8.58</v>
      </c>
      <c r="Q304" s="55"/>
      <c r="R304" s="56" t="s">
        <v>32</v>
      </c>
    </row>
    <row r="305" spans="1:18" s="56" customFormat="1" ht="17.25" customHeight="1" outlineLevel="1">
      <c r="A305" s="41">
        <f t="shared" si="34"/>
        <v>8.58</v>
      </c>
      <c r="B305" s="42">
        <f t="shared" si="37"/>
        <v>294</v>
      </c>
      <c r="C305" s="43">
        <v>41199</v>
      </c>
      <c r="D305" s="44" t="str">
        <f t="shared" si="38"/>
        <v>Ekim 2012</v>
      </c>
      <c r="E305" s="45" t="s">
        <v>32</v>
      </c>
      <c r="F305" s="46">
        <v>7</v>
      </c>
      <c r="G305" s="47">
        <v>6</v>
      </c>
      <c r="H305" s="48">
        <f t="shared" si="39"/>
        <v>42</v>
      </c>
      <c r="I305" s="49">
        <v>3.6185999999999998</v>
      </c>
      <c r="J305" s="50">
        <v>3.07</v>
      </c>
      <c r="K305" s="51">
        <f t="shared" si="35"/>
        <v>0.54859999999999998</v>
      </c>
      <c r="L305" s="53">
        <f t="shared" si="36"/>
        <v>2.5213999999999999</v>
      </c>
      <c r="M305" s="51">
        <f>IF(I305="",0,IF(K305&lt;0,Sayfa3!$P$5,Sayfa3!$S$5))</f>
        <v>0.15000000000000036</v>
      </c>
      <c r="N305" s="52" t="str">
        <f>IF(E305="","",IF(K305&lt;Sayfa3!$P$5,"P",IF(K305&gt;Sayfa3!$S$5,"P","")))</f>
        <v>P</v>
      </c>
      <c r="O305" s="53">
        <f t="shared" si="32"/>
        <v>2.3713999999999995</v>
      </c>
      <c r="P305" s="54">
        <f t="shared" si="33"/>
        <v>8.58</v>
      </c>
      <c r="Q305" s="55"/>
      <c r="R305" s="56" t="s">
        <v>32</v>
      </c>
    </row>
    <row r="306" spans="1:18" s="56" customFormat="1" ht="17.25" customHeight="1" outlineLevel="1">
      <c r="A306" s="41">
        <f t="shared" si="34"/>
        <v>8.58</v>
      </c>
      <c r="B306" s="42">
        <f t="shared" si="37"/>
        <v>295</v>
      </c>
      <c r="C306" s="43">
        <v>41199</v>
      </c>
      <c r="D306" s="44" t="str">
        <f t="shared" si="38"/>
        <v>Ekim 2012</v>
      </c>
      <c r="E306" s="45" t="s">
        <v>32</v>
      </c>
      <c r="F306" s="46">
        <v>3</v>
      </c>
      <c r="G306" s="47">
        <v>6</v>
      </c>
      <c r="H306" s="48">
        <f t="shared" si="39"/>
        <v>18</v>
      </c>
      <c r="I306" s="49">
        <v>3.6185999999999998</v>
      </c>
      <c r="J306" s="50">
        <v>3.07</v>
      </c>
      <c r="K306" s="51">
        <f t="shared" si="35"/>
        <v>0.54859999999999998</v>
      </c>
      <c r="L306" s="53">
        <f t="shared" si="36"/>
        <v>2.5213999999999999</v>
      </c>
      <c r="M306" s="51">
        <f>IF(I306="",0,IF(K306&lt;0,Sayfa3!$P$5,Sayfa3!$S$5))</f>
        <v>0.15000000000000036</v>
      </c>
      <c r="N306" s="52" t="str">
        <f>IF(E306="","",IF(K306&lt;Sayfa3!$P$5,"P",IF(K306&gt;Sayfa3!$S$5,"P","")))</f>
        <v>P</v>
      </c>
      <c r="O306" s="53">
        <f t="shared" si="32"/>
        <v>2.3713999999999995</v>
      </c>
      <c r="P306" s="54">
        <f t="shared" si="33"/>
        <v>8.58</v>
      </c>
      <c r="Q306" s="55"/>
      <c r="R306" s="56" t="s">
        <v>32</v>
      </c>
    </row>
    <row r="307" spans="1:18" s="56" customFormat="1" ht="17.25" customHeight="1" outlineLevel="1">
      <c r="A307" s="41">
        <f t="shared" si="34"/>
        <v>8.58</v>
      </c>
      <c r="B307" s="42">
        <f t="shared" si="37"/>
        <v>296</v>
      </c>
      <c r="C307" s="43">
        <v>41199</v>
      </c>
      <c r="D307" s="44" t="str">
        <f t="shared" si="38"/>
        <v>Ekim 2012</v>
      </c>
      <c r="E307" s="45" t="s">
        <v>32</v>
      </c>
      <c r="F307" s="46">
        <v>7</v>
      </c>
      <c r="G307" s="47">
        <v>6</v>
      </c>
      <c r="H307" s="48">
        <f t="shared" si="39"/>
        <v>42</v>
      </c>
      <c r="I307" s="49">
        <v>3.6185999999999998</v>
      </c>
      <c r="J307" s="50">
        <v>3.07</v>
      </c>
      <c r="K307" s="51">
        <f t="shared" si="35"/>
        <v>0.54859999999999998</v>
      </c>
      <c r="L307" s="53">
        <f t="shared" si="36"/>
        <v>2.5213999999999999</v>
      </c>
      <c r="M307" s="51">
        <f>IF(I307="",0,IF(K307&lt;0,Sayfa3!$P$5,Sayfa3!$S$5))</f>
        <v>0.15000000000000036</v>
      </c>
      <c r="N307" s="52" t="str">
        <f>IF(E307="","",IF(K307&lt;Sayfa3!$P$5,"P",IF(K307&gt;Sayfa3!$S$5,"P","")))</f>
        <v>P</v>
      </c>
      <c r="O307" s="53">
        <f t="shared" si="32"/>
        <v>2.3713999999999995</v>
      </c>
      <c r="P307" s="54">
        <f t="shared" si="33"/>
        <v>8.58</v>
      </c>
      <c r="Q307" s="55"/>
      <c r="R307" s="56" t="s">
        <v>32</v>
      </c>
    </row>
    <row r="308" spans="1:18" s="56" customFormat="1" ht="17.25" customHeight="1" outlineLevel="1">
      <c r="A308" s="41">
        <f t="shared" si="34"/>
        <v>8.58</v>
      </c>
      <c r="B308" s="42">
        <f t="shared" si="37"/>
        <v>297</v>
      </c>
      <c r="C308" s="43">
        <v>41199</v>
      </c>
      <c r="D308" s="44" t="str">
        <f t="shared" si="38"/>
        <v>Ekim 2012</v>
      </c>
      <c r="E308" s="45" t="s">
        <v>32</v>
      </c>
      <c r="F308" s="46">
        <v>5.5</v>
      </c>
      <c r="G308" s="47">
        <v>6</v>
      </c>
      <c r="H308" s="48">
        <f t="shared" si="39"/>
        <v>33</v>
      </c>
      <c r="I308" s="49">
        <v>3.6185999999999998</v>
      </c>
      <c r="J308" s="50">
        <v>3.07</v>
      </c>
      <c r="K308" s="51">
        <f t="shared" si="35"/>
        <v>0.54859999999999998</v>
      </c>
      <c r="L308" s="53">
        <f t="shared" si="36"/>
        <v>2.5213999999999999</v>
      </c>
      <c r="M308" s="51">
        <f>IF(I308="",0,IF(K308&lt;0,Sayfa3!$P$5,Sayfa3!$S$5))</f>
        <v>0.15000000000000036</v>
      </c>
      <c r="N308" s="52" t="str">
        <f>IF(E308="","",IF(K308&lt;Sayfa3!$P$5,"P",IF(K308&gt;Sayfa3!$S$5,"P","")))</f>
        <v>P</v>
      </c>
      <c r="O308" s="53">
        <f t="shared" si="32"/>
        <v>2.3713999999999995</v>
      </c>
      <c r="P308" s="54">
        <f t="shared" si="33"/>
        <v>8.58</v>
      </c>
      <c r="Q308" s="55"/>
      <c r="R308" s="56" t="s">
        <v>32</v>
      </c>
    </row>
    <row r="309" spans="1:18" s="56" customFormat="1" ht="17.25" customHeight="1" outlineLevel="1">
      <c r="A309" s="41">
        <f t="shared" si="34"/>
        <v>8.58</v>
      </c>
      <c r="B309" s="42">
        <f t="shared" si="37"/>
        <v>298</v>
      </c>
      <c r="C309" s="43">
        <v>41199</v>
      </c>
      <c r="D309" s="44" t="str">
        <f t="shared" si="38"/>
        <v>Ekim 2012</v>
      </c>
      <c r="E309" s="45" t="s">
        <v>32</v>
      </c>
      <c r="F309" s="46">
        <v>7.5</v>
      </c>
      <c r="G309" s="47">
        <v>6</v>
      </c>
      <c r="H309" s="48">
        <f t="shared" si="39"/>
        <v>45</v>
      </c>
      <c r="I309" s="49">
        <v>3.6185999999999998</v>
      </c>
      <c r="J309" s="50">
        <v>3.07</v>
      </c>
      <c r="K309" s="51">
        <f t="shared" si="35"/>
        <v>0.54859999999999998</v>
      </c>
      <c r="L309" s="53">
        <f t="shared" si="36"/>
        <v>2.5213999999999999</v>
      </c>
      <c r="M309" s="51">
        <f>IF(I309="",0,IF(K309&lt;0,Sayfa3!$P$5,Sayfa3!$S$5))</f>
        <v>0.15000000000000036</v>
      </c>
      <c r="N309" s="52" t="str">
        <f>IF(E309="","",IF(K309&lt;Sayfa3!$P$5,"P",IF(K309&gt;Sayfa3!$S$5,"P","")))</f>
        <v>P</v>
      </c>
      <c r="O309" s="53">
        <f t="shared" si="32"/>
        <v>2.3713999999999995</v>
      </c>
      <c r="P309" s="54">
        <f t="shared" si="33"/>
        <v>8.58</v>
      </c>
      <c r="Q309" s="55"/>
      <c r="R309" s="56" t="s">
        <v>32</v>
      </c>
    </row>
    <row r="310" spans="1:18" s="56" customFormat="1" ht="17.25" customHeight="1" outlineLevel="1" collapsed="1">
      <c r="A310" s="41">
        <f t="shared" si="34"/>
        <v>8.58</v>
      </c>
      <c r="B310" s="42">
        <f t="shared" si="37"/>
        <v>299</v>
      </c>
      <c r="C310" s="43">
        <v>41201</v>
      </c>
      <c r="D310" s="44" t="str">
        <f t="shared" si="38"/>
        <v>Ekim 2012</v>
      </c>
      <c r="E310" s="45" t="s">
        <v>35</v>
      </c>
      <c r="F310" s="46">
        <v>7.5</v>
      </c>
      <c r="G310" s="47">
        <v>6</v>
      </c>
      <c r="H310" s="48">
        <f t="shared" si="39"/>
        <v>45</v>
      </c>
      <c r="I310" s="49">
        <v>3.6185999999999998</v>
      </c>
      <c r="J310" s="50">
        <v>3.07</v>
      </c>
      <c r="K310" s="51">
        <f t="shared" si="35"/>
        <v>0.54859999999999998</v>
      </c>
      <c r="L310" s="53">
        <f t="shared" si="36"/>
        <v>2.5213999999999999</v>
      </c>
      <c r="M310" s="51">
        <f>IF(I310="",0,IF(K310&lt;0,Sayfa3!$P$5,Sayfa3!$S$5))</f>
        <v>0.15000000000000036</v>
      </c>
      <c r="N310" s="52" t="str">
        <f>IF(E310="","",IF(K310&lt;Sayfa3!$P$5,"P",IF(K310&gt;Sayfa3!$S$5,"P","")))</f>
        <v>P</v>
      </c>
      <c r="O310" s="53">
        <f t="shared" si="32"/>
        <v>2.3713999999999995</v>
      </c>
      <c r="P310" s="54">
        <f t="shared" si="33"/>
        <v>8.58</v>
      </c>
      <c r="Q310" s="55"/>
      <c r="R310" s="56" t="s">
        <v>35</v>
      </c>
    </row>
    <row r="311" spans="1:18" s="56" customFormat="1" ht="17.25" customHeight="1" outlineLevel="1">
      <c r="A311" s="41">
        <f t="shared" si="34"/>
        <v>8.58</v>
      </c>
      <c r="B311" s="42">
        <f t="shared" si="37"/>
        <v>300</v>
      </c>
      <c r="C311" s="43">
        <v>41201</v>
      </c>
      <c r="D311" s="44" t="str">
        <f t="shared" si="38"/>
        <v>Ekim 2012</v>
      </c>
      <c r="E311" s="45" t="s">
        <v>35</v>
      </c>
      <c r="F311" s="46">
        <v>7.5</v>
      </c>
      <c r="G311" s="47">
        <v>6</v>
      </c>
      <c r="H311" s="48">
        <f t="shared" si="39"/>
        <v>45</v>
      </c>
      <c r="I311" s="49">
        <v>3.6185999999999998</v>
      </c>
      <c r="J311" s="50">
        <v>3.07</v>
      </c>
      <c r="K311" s="51">
        <f t="shared" si="35"/>
        <v>0.54859999999999998</v>
      </c>
      <c r="L311" s="53">
        <f t="shared" si="36"/>
        <v>2.5213999999999999</v>
      </c>
      <c r="M311" s="51">
        <f>IF(I311="",0,IF(K311&lt;0,Sayfa3!$P$5,Sayfa3!$S$5))</f>
        <v>0.15000000000000036</v>
      </c>
      <c r="N311" s="52" t="str">
        <f>IF(E311="","",IF(K311&lt;Sayfa3!$P$5,"P",IF(K311&gt;Sayfa3!$S$5,"P","")))</f>
        <v>P</v>
      </c>
      <c r="O311" s="53">
        <f t="shared" si="32"/>
        <v>2.3713999999999995</v>
      </c>
      <c r="P311" s="54">
        <f t="shared" si="33"/>
        <v>8.58</v>
      </c>
      <c r="Q311" s="55"/>
      <c r="R311" s="56" t="s">
        <v>35</v>
      </c>
    </row>
    <row r="312" spans="1:18" s="56" customFormat="1" ht="17.25" customHeight="1" outlineLevel="1">
      <c r="A312" s="41">
        <f t="shared" si="34"/>
        <v>8.58</v>
      </c>
      <c r="B312" s="42">
        <f t="shared" si="37"/>
        <v>301</v>
      </c>
      <c r="C312" s="43">
        <v>41201</v>
      </c>
      <c r="D312" s="44" t="str">
        <f t="shared" si="38"/>
        <v>Ekim 2012</v>
      </c>
      <c r="E312" s="45" t="s">
        <v>35</v>
      </c>
      <c r="F312" s="46">
        <v>7.5</v>
      </c>
      <c r="G312" s="47">
        <v>6</v>
      </c>
      <c r="H312" s="48">
        <f t="shared" si="39"/>
        <v>45</v>
      </c>
      <c r="I312" s="49">
        <v>3.6185999999999998</v>
      </c>
      <c r="J312" s="50">
        <v>3.07</v>
      </c>
      <c r="K312" s="51">
        <f t="shared" si="35"/>
        <v>0.54859999999999998</v>
      </c>
      <c r="L312" s="53">
        <f t="shared" si="36"/>
        <v>2.5213999999999999</v>
      </c>
      <c r="M312" s="51">
        <f>IF(I312="",0,IF(K312&lt;0,Sayfa3!$P$5,Sayfa3!$S$5))</f>
        <v>0.15000000000000036</v>
      </c>
      <c r="N312" s="52" t="str">
        <f>IF(E312="","",IF(K312&lt;Sayfa3!$P$5,"P",IF(K312&gt;Sayfa3!$S$5,"P","")))</f>
        <v>P</v>
      </c>
      <c r="O312" s="53">
        <f t="shared" si="32"/>
        <v>2.3713999999999995</v>
      </c>
      <c r="P312" s="54">
        <f t="shared" si="33"/>
        <v>8.58</v>
      </c>
      <c r="Q312" s="55"/>
      <c r="R312" s="56" t="s">
        <v>35</v>
      </c>
    </row>
    <row r="313" spans="1:18" s="56" customFormat="1" ht="17.25" customHeight="1" outlineLevel="1">
      <c r="A313" s="41">
        <f t="shared" si="34"/>
        <v>8.58</v>
      </c>
      <c r="B313" s="42">
        <f t="shared" si="37"/>
        <v>302</v>
      </c>
      <c r="C313" s="43">
        <v>41201</v>
      </c>
      <c r="D313" s="44" t="str">
        <f t="shared" si="38"/>
        <v>Ekim 2012</v>
      </c>
      <c r="E313" s="45" t="s">
        <v>35</v>
      </c>
      <c r="F313" s="46">
        <v>7.5</v>
      </c>
      <c r="G313" s="47">
        <v>6</v>
      </c>
      <c r="H313" s="48">
        <f t="shared" si="39"/>
        <v>45</v>
      </c>
      <c r="I313" s="49">
        <v>3.6185999999999998</v>
      </c>
      <c r="J313" s="50">
        <v>3.07</v>
      </c>
      <c r="K313" s="51">
        <f t="shared" si="35"/>
        <v>0.54859999999999998</v>
      </c>
      <c r="L313" s="53">
        <f t="shared" si="36"/>
        <v>2.5213999999999999</v>
      </c>
      <c r="M313" s="51">
        <f>IF(I313="",0,IF(K313&lt;0,Sayfa3!$P$5,Sayfa3!$S$5))</f>
        <v>0.15000000000000036</v>
      </c>
      <c r="N313" s="52" t="str">
        <f>IF(E313="","",IF(K313&lt;Sayfa3!$P$5,"P",IF(K313&gt;Sayfa3!$S$5,"P","")))</f>
        <v>P</v>
      </c>
      <c r="O313" s="53">
        <f t="shared" si="32"/>
        <v>2.3713999999999995</v>
      </c>
      <c r="P313" s="54">
        <f t="shared" si="33"/>
        <v>8.58</v>
      </c>
      <c r="Q313" s="55"/>
      <c r="R313" s="56" t="s">
        <v>35</v>
      </c>
    </row>
    <row r="314" spans="1:18" s="56" customFormat="1" ht="17.25" customHeight="1" outlineLevel="1">
      <c r="A314" s="41">
        <f t="shared" si="34"/>
        <v>8.58</v>
      </c>
      <c r="B314" s="42">
        <f t="shared" si="37"/>
        <v>303</v>
      </c>
      <c r="C314" s="43">
        <v>41201</v>
      </c>
      <c r="D314" s="44" t="str">
        <f t="shared" si="38"/>
        <v>Ekim 2012</v>
      </c>
      <c r="E314" s="45" t="s">
        <v>35</v>
      </c>
      <c r="F314" s="46">
        <v>7.5</v>
      </c>
      <c r="G314" s="47">
        <v>6</v>
      </c>
      <c r="H314" s="48">
        <f t="shared" si="39"/>
        <v>45</v>
      </c>
      <c r="I314" s="49">
        <v>3.6185999999999998</v>
      </c>
      <c r="J314" s="50">
        <v>3.07</v>
      </c>
      <c r="K314" s="51">
        <f t="shared" si="35"/>
        <v>0.54859999999999998</v>
      </c>
      <c r="L314" s="53">
        <f t="shared" si="36"/>
        <v>2.5213999999999999</v>
      </c>
      <c r="M314" s="51">
        <f>IF(I314="",0,IF(K314&lt;0,Sayfa3!$P$5,Sayfa3!$S$5))</f>
        <v>0.15000000000000036</v>
      </c>
      <c r="N314" s="52" t="str">
        <f>IF(E314="","",IF(K314&lt;Sayfa3!$P$5,"P",IF(K314&gt;Sayfa3!$S$5,"P","")))</f>
        <v>P</v>
      </c>
      <c r="O314" s="53">
        <f t="shared" si="32"/>
        <v>2.3713999999999995</v>
      </c>
      <c r="P314" s="54">
        <f t="shared" si="33"/>
        <v>8.58</v>
      </c>
      <c r="Q314" s="55"/>
      <c r="R314" s="56" t="s">
        <v>35</v>
      </c>
    </row>
    <row r="315" spans="1:18" s="56" customFormat="1" ht="17.25" customHeight="1" outlineLevel="1">
      <c r="A315" s="41">
        <f t="shared" si="34"/>
        <v>8.58</v>
      </c>
      <c r="B315" s="42">
        <f t="shared" si="37"/>
        <v>304</v>
      </c>
      <c r="C315" s="43">
        <v>41201</v>
      </c>
      <c r="D315" s="44" t="str">
        <f t="shared" si="38"/>
        <v>Ekim 2012</v>
      </c>
      <c r="E315" s="45" t="s">
        <v>35</v>
      </c>
      <c r="F315" s="46">
        <v>7.5</v>
      </c>
      <c r="G315" s="47">
        <v>6</v>
      </c>
      <c r="H315" s="48">
        <f t="shared" si="39"/>
        <v>45</v>
      </c>
      <c r="I315" s="49">
        <v>3.6185999999999998</v>
      </c>
      <c r="J315" s="50">
        <v>3.07</v>
      </c>
      <c r="K315" s="51">
        <f t="shared" si="35"/>
        <v>0.54859999999999998</v>
      </c>
      <c r="L315" s="53">
        <f t="shared" si="36"/>
        <v>2.5213999999999999</v>
      </c>
      <c r="M315" s="51">
        <f>IF(I315="",0,IF(K315&lt;0,Sayfa3!$P$5,Sayfa3!$S$5))</f>
        <v>0.15000000000000036</v>
      </c>
      <c r="N315" s="52" t="str">
        <f>IF(E315="","",IF(K315&lt;Sayfa3!$P$5,"P",IF(K315&gt;Sayfa3!$S$5,"P","")))</f>
        <v>P</v>
      </c>
      <c r="O315" s="53">
        <f t="shared" si="32"/>
        <v>2.3713999999999995</v>
      </c>
      <c r="P315" s="54">
        <f t="shared" si="33"/>
        <v>8.58</v>
      </c>
      <c r="Q315" s="55"/>
      <c r="R315" s="56" t="s">
        <v>35</v>
      </c>
    </row>
    <row r="316" spans="1:18" s="56" customFormat="1" ht="17.25" customHeight="1" outlineLevel="1">
      <c r="A316" s="41">
        <f t="shared" si="34"/>
        <v>8.58</v>
      </c>
      <c r="B316" s="42">
        <f t="shared" si="37"/>
        <v>305</v>
      </c>
      <c r="C316" s="43">
        <v>41201</v>
      </c>
      <c r="D316" s="44" t="str">
        <f t="shared" si="38"/>
        <v>Ekim 2012</v>
      </c>
      <c r="E316" s="45" t="s">
        <v>35</v>
      </c>
      <c r="F316" s="46">
        <v>7.5</v>
      </c>
      <c r="G316" s="47">
        <v>6</v>
      </c>
      <c r="H316" s="48">
        <f t="shared" si="39"/>
        <v>45</v>
      </c>
      <c r="I316" s="49">
        <v>3.6185999999999998</v>
      </c>
      <c r="J316" s="50">
        <v>3.07</v>
      </c>
      <c r="K316" s="51">
        <f t="shared" si="35"/>
        <v>0.54859999999999998</v>
      </c>
      <c r="L316" s="53">
        <f t="shared" si="36"/>
        <v>2.5213999999999999</v>
      </c>
      <c r="M316" s="51">
        <f>IF(I316="",0,IF(K316&lt;0,Sayfa3!$P$5,Sayfa3!$S$5))</f>
        <v>0.15000000000000036</v>
      </c>
      <c r="N316" s="52" t="str">
        <f>IF(E316="","",IF(K316&lt;Sayfa3!$P$5,"P",IF(K316&gt;Sayfa3!$S$5,"P","")))</f>
        <v>P</v>
      </c>
      <c r="O316" s="53">
        <f t="shared" si="32"/>
        <v>2.3713999999999995</v>
      </c>
      <c r="P316" s="54">
        <f t="shared" si="33"/>
        <v>8.58</v>
      </c>
      <c r="Q316" s="55"/>
      <c r="R316" s="56" t="s">
        <v>35</v>
      </c>
    </row>
    <row r="317" spans="1:18" s="56" customFormat="1" ht="17.25" customHeight="1" outlineLevel="1">
      <c r="A317" s="41">
        <f t="shared" si="34"/>
        <v>8.58</v>
      </c>
      <c r="B317" s="42">
        <f t="shared" si="37"/>
        <v>306</v>
      </c>
      <c r="C317" s="43">
        <v>41201</v>
      </c>
      <c r="D317" s="44" t="str">
        <f t="shared" si="38"/>
        <v>Ekim 2012</v>
      </c>
      <c r="E317" s="45" t="s">
        <v>35</v>
      </c>
      <c r="F317" s="46">
        <v>5</v>
      </c>
      <c r="G317" s="47">
        <v>6</v>
      </c>
      <c r="H317" s="48">
        <f t="shared" si="39"/>
        <v>30</v>
      </c>
      <c r="I317" s="49">
        <v>3.6185999999999998</v>
      </c>
      <c r="J317" s="50">
        <v>3.07</v>
      </c>
      <c r="K317" s="51">
        <f t="shared" si="35"/>
        <v>0.54859999999999998</v>
      </c>
      <c r="L317" s="53">
        <f t="shared" si="36"/>
        <v>2.5213999999999999</v>
      </c>
      <c r="M317" s="51">
        <f>IF(I317="",0,IF(K317&lt;0,Sayfa3!$P$5,Sayfa3!$S$5))</f>
        <v>0.15000000000000036</v>
      </c>
      <c r="N317" s="52" t="str">
        <f>IF(E317="","",IF(K317&lt;Sayfa3!$P$5,"P",IF(K317&gt;Sayfa3!$S$5,"P","")))</f>
        <v>P</v>
      </c>
      <c r="O317" s="53">
        <f t="shared" si="32"/>
        <v>2.3713999999999995</v>
      </c>
      <c r="P317" s="54">
        <f t="shared" si="33"/>
        <v>8.58</v>
      </c>
      <c r="Q317" s="55"/>
      <c r="R317" s="56" t="s">
        <v>35</v>
      </c>
    </row>
    <row r="318" spans="1:18" s="56" customFormat="1" ht="17.25" customHeight="1" outlineLevel="1">
      <c r="A318" s="41">
        <f t="shared" si="34"/>
        <v>8.58</v>
      </c>
      <c r="B318" s="42">
        <f t="shared" si="37"/>
        <v>307</v>
      </c>
      <c r="C318" s="43">
        <v>41201</v>
      </c>
      <c r="D318" s="44" t="str">
        <f t="shared" si="38"/>
        <v>Ekim 2012</v>
      </c>
      <c r="E318" s="45" t="s">
        <v>35</v>
      </c>
      <c r="F318" s="46">
        <v>7.5</v>
      </c>
      <c r="G318" s="47">
        <v>6</v>
      </c>
      <c r="H318" s="48">
        <f t="shared" si="39"/>
        <v>45</v>
      </c>
      <c r="I318" s="49">
        <v>3.6185999999999998</v>
      </c>
      <c r="J318" s="50">
        <v>3.07</v>
      </c>
      <c r="K318" s="51">
        <f t="shared" si="35"/>
        <v>0.54859999999999998</v>
      </c>
      <c r="L318" s="53">
        <f t="shared" si="36"/>
        <v>2.5213999999999999</v>
      </c>
      <c r="M318" s="51">
        <f>IF(I318="",0,IF(K318&lt;0,Sayfa3!$P$5,Sayfa3!$S$5))</f>
        <v>0.15000000000000036</v>
      </c>
      <c r="N318" s="52" t="str">
        <f>IF(E318="","",IF(K318&lt;Sayfa3!$P$5,"P",IF(K318&gt;Sayfa3!$S$5,"P","")))</f>
        <v>P</v>
      </c>
      <c r="O318" s="53">
        <f t="shared" si="32"/>
        <v>2.3713999999999995</v>
      </c>
      <c r="P318" s="54">
        <f t="shared" si="33"/>
        <v>8.58</v>
      </c>
      <c r="Q318" s="55"/>
      <c r="R318" s="56" t="s">
        <v>35</v>
      </c>
    </row>
    <row r="319" spans="1:18" s="56" customFormat="1" ht="17.25" customHeight="1" outlineLevel="1">
      <c r="A319" s="41">
        <f t="shared" si="34"/>
        <v>8.58</v>
      </c>
      <c r="B319" s="42">
        <f t="shared" si="37"/>
        <v>308</v>
      </c>
      <c r="C319" s="43">
        <v>41202</v>
      </c>
      <c r="D319" s="44" t="str">
        <f t="shared" si="38"/>
        <v>Ekim 2012</v>
      </c>
      <c r="E319" s="45" t="s">
        <v>42</v>
      </c>
      <c r="F319" s="46">
        <v>5</v>
      </c>
      <c r="G319" s="47">
        <v>6</v>
      </c>
      <c r="H319" s="48">
        <f t="shared" si="39"/>
        <v>30</v>
      </c>
      <c r="I319" s="49">
        <v>3.6185999999999998</v>
      </c>
      <c r="J319" s="50">
        <v>3.07</v>
      </c>
      <c r="K319" s="51">
        <f t="shared" si="35"/>
        <v>0.54859999999999998</v>
      </c>
      <c r="L319" s="53">
        <f t="shared" si="36"/>
        <v>2.5213999999999999</v>
      </c>
      <c r="M319" s="51">
        <f>IF(I319="",0,IF(K319&lt;0,Sayfa3!$P$5,Sayfa3!$S$5))</f>
        <v>0.15000000000000036</v>
      </c>
      <c r="N319" s="52" t="str">
        <f>IF(E319="","",IF(K319&lt;Sayfa3!$P$5,"P",IF(K319&gt;Sayfa3!$S$5,"P","")))</f>
        <v>P</v>
      </c>
      <c r="O319" s="53">
        <f t="shared" si="32"/>
        <v>2.3713999999999995</v>
      </c>
      <c r="P319" s="54">
        <f t="shared" si="33"/>
        <v>8.58</v>
      </c>
      <c r="Q319" s="55"/>
      <c r="R319" s="56" t="s">
        <v>42</v>
      </c>
    </row>
    <row r="320" spans="1:18" s="56" customFormat="1" ht="17.25" customHeight="1" outlineLevel="1">
      <c r="A320" s="41">
        <f t="shared" si="34"/>
        <v>8.58</v>
      </c>
      <c r="B320" s="42">
        <f t="shared" si="37"/>
        <v>309</v>
      </c>
      <c r="C320" s="43">
        <v>41202</v>
      </c>
      <c r="D320" s="44" t="str">
        <f t="shared" si="38"/>
        <v>Ekim 2012</v>
      </c>
      <c r="E320" s="45" t="s">
        <v>42</v>
      </c>
      <c r="F320" s="46">
        <v>7</v>
      </c>
      <c r="G320" s="47">
        <v>6</v>
      </c>
      <c r="H320" s="48">
        <f t="shared" si="39"/>
        <v>42</v>
      </c>
      <c r="I320" s="49">
        <v>3.6185999999999998</v>
      </c>
      <c r="J320" s="50">
        <v>3.07</v>
      </c>
      <c r="K320" s="51">
        <f t="shared" si="35"/>
        <v>0.54859999999999998</v>
      </c>
      <c r="L320" s="53">
        <f t="shared" si="36"/>
        <v>2.5213999999999999</v>
      </c>
      <c r="M320" s="51">
        <f>IF(I320="",0,IF(K320&lt;0,Sayfa3!$P$5,Sayfa3!$S$5))</f>
        <v>0.15000000000000036</v>
      </c>
      <c r="N320" s="52" t="str">
        <f>IF(E320="","",IF(K320&lt;Sayfa3!$P$5,"P",IF(K320&gt;Sayfa3!$S$5,"P","")))</f>
        <v>P</v>
      </c>
      <c r="O320" s="53">
        <f t="shared" si="32"/>
        <v>2.3713999999999995</v>
      </c>
      <c r="P320" s="54">
        <f t="shared" si="33"/>
        <v>8.58</v>
      </c>
      <c r="Q320" s="55"/>
      <c r="R320" s="56" t="s">
        <v>42</v>
      </c>
    </row>
    <row r="321" spans="1:18" s="56" customFormat="1" ht="17.25" customHeight="1" outlineLevel="1">
      <c r="A321" s="41">
        <f t="shared" si="34"/>
        <v>8.58</v>
      </c>
      <c r="B321" s="42">
        <f t="shared" si="37"/>
        <v>310</v>
      </c>
      <c r="C321" s="43">
        <v>41202</v>
      </c>
      <c r="D321" s="44" t="str">
        <f t="shared" si="38"/>
        <v>Ekim 2012</v>
      </c>
      <c r="E321" s="45" t="s">
        <v>42</v>
      </c>
      <c r="F321" s="46">
        <v>5</v>
      </c>
      <c r="G321" s="47">
        <v>6</v>
      </c>
      <c r="H321" s="48">
        <f t="shared" si="39"/>
        <v>30</v>
      </c>
      <c r="I321" s="49">
        <v>3.6185999999999998</v>
      </c>
      <c r="J321" s="50">
        <v>3.07</v>
      </c>
      <c r="K321" s="51">
        <f t="shared" si="35"/>
        <v>0.54859999999999998</v>
      </c>
      <c r="L321" s="53">
        <f t="shared" si="36"/>
        <v>2.5213999999999999</v>
      </c>
      <c r="M321" s="51">
        <f>IF(I321="",0,IF(K321&lt;0,Sayfa3!$P$5,Sayfa3!$S$5))</f>
        <v>0.15000000000000036</v>
      </c>
      <c r="N321" s="52" t="str">
        <f>IF(E321="","",IF(K321&lt;Sayfa3!$P$5,"P",IF(K321&gt;Sayfa3!$S$5,"P","")))</f>
        <v>P</v>
      </c>
      <c r="O321" s="53">
        <f t="shared" si="32"/>
        <v>2.3713999999999995</v>
      </c>
      <c r="P321" s="54">
        <f t="shared" si="33"/>
        <v>8.58</v>
      </c>
      <c r="Q321" s="55"/>
      <c r="R321" s="56" t="s">
        <v>42</v>
      </c>
    </row>
    <row r="322" spans="1:18" s="56" customFormat="1" ht="17.25" customHeight="1" outlineLevel="1">
      <c r="A322" s="41">
        <f t="shared" si="34"/>
        <v>8.58</v>
      </c>
      <c r="B322" s="42">
        <f t="shared" si="37"/>
        <v>311</v>
      </c>
      <c r="C322" s="43">
        <v>41202</v>
      </c>
      <c r="D322" s="44" t="str">
        <f t="shared" si="38"/>
        <v>Ekim 2012</v>
      </c>
      <c r="E322" s="45" t="s">
        <v>42</v>
      </c>
      <c r="F322" s="46">
        <v>7</v>
      </c>
      <c r="G322" s="47">
        <v>6</v>
      </c>
      <c r="H322" s="48">
        <f t="shared" si="39"/>
        <v>42</v>
      </c>
      <c r="I322" s="49">
        <v>3.6185999999999998</v>
      </c>
      <c r="J322" s="50">
        <v>3.07</v>
      </c>
      <c r="K322" s="51">
        <f t="shared" si="35"/>
        <v>0.54859999999999998</v>
      </c>
      <c r="L322" s="53">
        <f t="shared" si="36"/>
        <v>2.5213999999999999</v>
      </c>
      <c r="M322" s="51">
        <f>IF(I322="",0,IF(K322&lt;0,Sayfa3!$P$5,Sayfa3!$S$5))</f>
        <v>0.15000000000000036</v>
      </c>
      <c r="N322" s="52" t="str">
        <f>IF(E322="","",IF(K322&lt;Sayfa3!$P$5,"P",IF(K322&gt;Sayfa3!$S$5,"P","")))</f>
        <v>P</v>
      </c>
      <c r="O322" s="53">
        <f t="shared" si="32"/>
        <v>2.3713999999999995</v>
      </c>
      <c r="P322" s="54">
        <f t="shared" si="33"/>
        <v>8.58</v>
      </c>
      <c r="Q322" s="55"/>
      <c r="R322" s="56" t="s">
        <v>42</v>
      </c>
    </row>
    <row r="323" spans="1:18" s="56" customFormat="1" ht="17.25" customHeight="1" outlineLevel="1">
      <c r="A323" s="41">
        <f t="shared" si="34"/>
        <v>8.58</v>
      </c>
      <c r="B323" s="42">
        <f t="shared" si="37"/>
        <v>312</v>
      </c>
      <c r="C323" s="43">
        <v>41202</v>
      </c>
      <c r="D323" s="44" t="str">
        <f t="shared" si="38"/>
        <v>Ekim 2012</v>
      </c>
      <c r="E323" s="45" t="s">
        <v>42</v>
      </c>
      <c r="F323" s="46">
        <v>5</v>
      </c>
      <c r="G323" s="47">
        <v>6</v>
      </c>
      <c r="H323" s="48">
        <f t="shared" si="39"/>
        <v>30</v>
      </c>
      <c r="I323" s="49">
        <v>3.6185999999999998</v>
      </c>
      <c r="J323" s="50">
        <v>3.07</v>
      </c>
      <c r="K323" s="51">
        <f t="shared" si="35"/>
        <v>0.54859999999999998</v>
      </c>
      <c r="L323" s="53">
        <f t="shared" si="36"/>
        <v>2.5213999999999999</v>
      </c>
      <c r="M323" s="51">
        <f>IF(I323="",0,IF(K323&lt;0,Sayfa3!$P$5,Sayfa3!$S$5))</f>
        <v>0.15000000000000036</v>
      </c>
      <c r="N323" s="52" t="str">
        <f>IF(E323="","",IF(K323&lt;Sayfa3!$P$5,"P",IF(K323&gt;Sayfa3!$S$5,"P","")))</f>
        <v>P</v>
      </c>
      <c r="O323" s="53">
        <f t="shared" si="32"/>
        <v>2.3713999999999995</v>
      </c>
      <c r="P323" s="54">
        <f t="shared" si="33"/>
        <v>8.58</v>
      </c>
      <c r="Q323" s="55"/>
      <c r="R323" s="56" t="s">
        <v>42</v>
      </c>
    </row>
    <row r="324" spans="1:18" s="56" customFormat="1" ht="17.25" customHeight="1" outlineLevel="1">
      <c r="A324" s="41">
        <f t="shared" si="34"/>
        <v>8.58</v>
      </c>
      <c r="B324" s="42">
        <f t="shared" si="37"/>
        <v>313</v>
      </c>
      <c r="C324" s="43">
        <v>41204</v>
      </c>
      <c r="D324" s="44" t="str">
        <f t="shared" si="38"/>
        <v>Ekim 2012</v>
      </c>
      <c r="E324" s="45" t="s">
        <v>35</v>
      </c>
      <c r="F324" s="46">
        <v>7.5</v>
      </c>
      <c r="G324" s="47">
        <v>6</v>
      </c>
      <c r="H324" s="48">
        <f t="shared" si="39"/>
        <v>45</v>
      </c>
      <c r="I324" s="49">
        <v>3.6185999999999998</v>
      </c>
      <c r="J324" s="50">
        <v>3.07</v>
      </c>
      <c r="K324" s="51">
        <f t="shared" si="35"/>
        <v>0.54859999999999998</v>
      </c>
      <c r="L324" s="53">
        <f t="shared" si="36"/>
        <v>2.5213999999999999</v>
      </c>
      <c r="M324" s="51">
        <f>IF(I324="",0,IF(K324&lt;0,Sayfa3!$P$5,Sayfa3!$S$5))</f>
        <v>0.15000000000000036</v>
      </c>
      <c r="N324" s="52" t="str">
        <f>IF(E324="","",IF(K324&lt;Sayfa3!$P$5,"P",IF(K324&gt;Sayfa3!$S$5,"P","")))</f>
        <v>P</v>
      </c>
      <c r="O324" s="53">
        <f t="shared" si="32"/>
        <v>2.3713999999999995</v>
      </c>
      <c r="P324" s="54">
        <f t="shared" si="33"/>
        <v>8.58</v>
      </c>
      <c r="Q324" s="55"/>
      <c r="R324" s="56" t="s">
        <v>35</v>
      </c>
    </row>
    <row r="325" spans="1:18" s="56" customFormat="1" ht="17.25" customHeight="1" outlineLevel="1">
      <c r="A325" s="41">
        <f t="shared" si="34"/>
        <v>8.58</v>
      </c>
      <c r="B325" s="42">
        <f t="shared" si="37"/>
        <v>314</v>
      </c>
      <c r="C325" s="43">
        <v>41204</v>
      </c>
      <c r="D325" s="44" t="str">
        <f t="shared" si="38"/>
        <v>Ekim 2012</v>
      </c>
      <c r="E325" s="45" t="s">
        <v>35</v>
      </c>
      <c r="F325" s="46">
        <v>7.5</v>
      </c>
      <c r="G325" s="47">
        <v>6</v>
      </c>
      <c r="H325" s="48">
        <f t="shared" si="39"/>
        <v>45</v>
      </c>
      <c r="I325" s="49">
        <v>3.6185999999999998</v>
      </c>
      <c r="J325" s="50">
        <v>3.07</v>
      </c>
      <c r="K325" s="51">
        <f t="shared" si="35"/>
        <v>0.54859999999999998</v>
      </c>
      <c r="L325" s="53">
        <f t="shared" si="36"/>
        <v>2.5213999999999999</v>
      </c>
      <c r="M325" s="51">
        <f>IF(I325="",0,IF(K325&lt;0,Sayfa3!$P$5,Sayfa3!$S$5))</f>
        <v>0.15000000000000036</v>
      </c>
      <c r="N325" s="52" t="str">
        <f>IF(E325="","",IF(K325&lt;Sayfa3!$P$5,"P",IF(K325&gt;Sayfa3!$S$5,"P","")))</f>
        <v>P</v>
      </c>
      <c r="O325" s="53">
        <f t="shared" si="32"/>
        <v>2.3713999999999995</v>
      </c>
      <c r="P325" s="54">
        <f t="shared" si="33"/>
        <v>8.58</v>
      </c>
      <c r="Q325" s="55"/>
      <c r="R325" s="56" t="s">
        <v>35</v>
      </c>
    </row>
    <row r="326" spans="1:18" s="56" customFormat="1" ht="17.25" customHeight="1" outlineLevel="1">
      <c r="A326" s="41">
        <f t="shared" si="34"/>
        <v>8.58</v>
      </c>
      <c r="B326" s="42">
        <f t="shared" si="37"/>
        <v>315</v>
      </c>
      <c r="C326" s="43">
        <v>41204</v>
      </c>
      <c r="D326" s="44" t="str">
        <f t="shared" si="38"/>
        <v>Ekim 2012</v>
      </c>
      <c r="E326" s="45" t="s">
        <v>35</v>
      </c>
      <c r="F326" s="46">
        <v>7</v>
      </c>
      <c r="G326" s="47">
        <v>6</v>
      </c>
      <c r="H326" s="48">
        <f t="shared" si="39"/>
        <v>42</v>
      </c>
      <c r="I326" s="49">
        <v>3.6185999999999998</v>
      </c>
      <c r="J326" s="50">
        <v>3.07</v>
      </c>
      <c r="K326" s="51">
        <f t="shared" si="35"/>
        <v>0.54859999999999998</v>
      </c>
      <c r="L326" s="53">
        <f t="shared" si="36"/>
        <v>2.5213999999999999</v>
      </c>
      <c r="M326" s="51">
        <f>IF(I326="",0,IF(K326&lt;0,Sayfa3!$P$5,Sayfa3!$S$5))</f>
        <v>0.15000000000000036</v>
      </c>
      <c r="N326" s="52" t="str">
        <f>IF(E326="","",IF(K326&lt;Sayfa3!$P$5,"P",IF(K326&gt;Sayfa3!$S$5,"P","")))</f>
        <v>P</v>
      </c>
      <c r="O326" s="53">
        <f t="shared" si="32"/>
        <v>2.3713999999999995</v>
      </c>
      <c r="P326" s="54">
        <f t="shared" si="33"/>
        <v>8.58</v>
      </c>
      <c r="Q326" s="55"/>
      <c r="R326" s="56" t="s">
        <v>35</v>
      </c>
    </row>
    <row r="327" spans="1:18" s="56" customFormat="1" ht="17.25" customHeight="1" outlineLevel="1">
      <c r="A327" s="41">
        <f t="shared" si="34"/>
        <v>8.58</v>
      </c>
      <c r="B327" s="42">
        <f t="shared" si="37"/>
        <v>316</v>
      </c>
      <c r="C327" s="43">
        <v>41204</v>
      </c>
      <c r="D327" s="44" t="str">
        <f t="shared" si="38"/>
        <v>Ekim 2012</v>
      </c>
      <c r="E327" s="45" t="s">
        <v>35</v>
      </c>
      <c r="F327" s="46">
        <v>7</v>
      </c>
      <c r="G327" s="47">
        <v>6</v>
      </c>
      <c r="H327" s="48">
        <f t="shared" si="39"/>
        <v>42</v>
      </c>
      <c r="I327" s="49">
        <v>3.6185999999999998</v>
      </c>
      <c r="J327" s="50">
        <v>3.07</v>
      </c>
      <c r="K327" s="51">
        <f t="shared" si="35"/>
        <v>0.54859999999999998</v>
      </c>
      <c r="L327" s="53">
        <f t="shared" si="36"/>
        <v>2.5213999999999999</v>
      </c>
      <c r="M327" s="51">
        <f>IF(I327="",0,IF(K327&lt;0,Sayfa3!$P$5,Sayfa3!$S$5))</f>
        <v>0.15000000000000036</v>
      </c>
      <c r="N327" s="52" t="str">
        <f>IF(E327="","",IF(K327&lt;Sayfa3!$P$5,"P",IF(K327&gt;Sayfa3!$S$5,"P","")))</f>
        <v>P</v>
      </c>
      <c r="O327" s="53">
        <f t="shared" si="32"/>
        <v>2.3713999999999995</v>
      </c>
      <c r="P327" s="54">
        <f t="shared" si="33"/>
        <v>8.58</v>
      </c>
      <c r="Q327" s="55"/>
      <c r="R327" s="56" t="s">
        <v>35</v>
      </c>
    </row>
    <row r="328" spans="1:18" s="56" customFormat="1" ht="17.25" customHeight="1" outlineLevel="1">
      <c r="A328" s="41">
        <f t="shared" si="34"/>
        <v>8.58</v>
      </c>
      <c r="B328" s="42">
        <f t="shared" si="37"/>
        <v>317</v>
      </c>
      <c r="C328" s="43">
        <v>41212</v>
      </c>
      <c r="D328" s="44" t="str">
        <f t="shared" si="38"/>
        <v>Ekim 2012</v>
      </c>
      <c r="E328" s="45" t="s">
        <v>35</v>
      </c>
      <c r="F328" s="46">
        <v>3</v>
      </c>
      <c r="G328" s="47">
        <v>6</v>
      </c>
      <c r="H328" s="48">
        <f t="shared" si="39"/>
        <v>18</v>
      </c>
      <c r="I328" s="49">
        <v>3.6185999999999998</v>
      </c>
      <c r="J328" s="50">
        <v>3.07</v>
      </c>
      <c r="K328" s="51">
        <f t="shared" si="35"/>
        <v>0.54859999999999998</v>
      </c>
      <c r="L328" s="53">
        <f t="shared" si="36"/>
        <v>2.5213999999999999</v>
      </c>
      <c r="M328" s="51">
        <f>IF(I328="",0,IF(K328&lt;0,Sayfa3!$P$5,Sayfa3!$S$5))</f>
        <v>0.15000000000000036</v>
      </c>
      <c r="N328" s="52" t="str">
        <f>IF(E328="","",IF(K328&lt;Sayfa3!$P$5,"P",IF(K328&gt;Sayfa3!$S$5,"P","")))</f>
        <v>P</v>
      </c>
      <c r="O328" s="53">
        <f t="shared" si="32"/>
        <v>2.3713999999999995</v>
      </c>
      <c r="P328" s="54">
        <f t="shared" si="33"/>
        <v>8.58</v>
      </c>
      <c r="Q328" s="55"/>
      <c r="R328" s="56" t="s">
        <v>35</v>
      </c>
    </row>
    <row r="329" spans="1:18" s="56" customFormat="1" ht="17.25" customHeight="1" outlineLevel="1">
      <c r="A329" s="41">
        <f t="shared" si="34"/>
        <v>8.58</v>
      </c>
      <c r="B329" s="42">
        <f t="shared" si="37"/>
        <v>318</v>
      </c>
      <c r="C329" s="43">
        <v>41212</v>
      </c>
      <c r="D329" s="44" t="str">
        <f t="shared" si="38"/>
        <v>Ekim 2012</v>
      </c>
      <c r="E329" s="45" t="s">
        <v>35</v>
      </c>
      <c r="F329" s="46">
        <v>3</v>
      </c>
      <c r="G329" s="47">
        <v>6</v>
      </c>
      <c r="H329" s="48">
        <f t="shared" si="39"/>
        <v>18</v>
      </c>
      <c r="I329" s="49">
        <v>3.6185999999999998</v>
      </c>
      <c r="J329" s="50">
        <v>3.07</v>
      </c>
      <c r="K329" s="51">
        <f t="shared" si="35"/>
        <v>0.54859999999999998</v>
      </c>
      <c r="L329" s="53">
        <f t="shared" si="36"/>
        <v>2.5213999999999999</v>
      </c>
      <c r="M329" s="51">
        <f>IF(I329="",0,IF(K329&lt;0,Sayfa3!$P$5,Sayfa3!$S$5))</f>
        <v>0.15000000000000036</v>
      </c>
      <c r="N329" s="52" t="str">
        <f>IF(E329="","",IF(K329&lt;Sayfa3!$P$5,"P",IF(K329&gt;Sayfa3!$S$5,"P","")))</f>
        <v>P</v>
      </c>
      <c r="O329" s="53">
        <f t="shared" si="32"/>
        <v>2.3713999999999995</v>
      </c>
      <c r="P329" s="54">
        <f t="shared" si="33"/>
        <v>8.58</v>
      </c>
      <c r="Q329" s="55"/>
      <c r="R329" s="56" t="s">
        <v>35</v>
      </c>
    </row>
    <row r="330" spans="1:18" s="56" customFormat="1" ht="17.25" customHeight="1" outlineLevel="1">
      <c r="A330" s="41">
        <f t="shared" si="34"/>
        <v>8.57</v>
      </c>
      <c r="B330" s="42">
        <f t="shared" si="37"/>
        <v>319</v>
      </c>
      <c r="C330" s="43">
        <v>41215</v>
      </c>
      <c r="D330" s="44" t="str">
        <f t="shared" si="38"/>
        <v>Kasım 2012</v>
      </c>
      <c r="E330" s="45" t="s">
        <v>35</v>
      </c>
      <c r="F330" s="46">
        <v>7.5</v>
      </c>
      <c r="G330" s="47">
        <v>6</v>
      </c>
      <c r="H330" s="48">
        <f t="shared" si="39"/>
        <v>45</v>
      </c>
      <c r="I330" s="49">
        <v>3.6271</v>
      </c>
      <c r="J330" s="50">
        <v>3.07</v>
      </c>
      <c r="K330" s="51">
        <f t="shared" si="35"/>
        <v>0.55710000000000015</v>
      </c>
      <c r="L330" s="53">
        <f t="shared" si="36"/>
        <v>2.5128999999999997</v>
      </c>
      <c r="M330" s="51">
        <f>IF(I330="",0,IF(K330&lt;0,Sayfa3!$P$5,Sayfa3!$S$5))</f>
        <v>0.15000000000000036</v>
      </c>
      <c r="N330" s="52" t="str">
        <f>IF(E330="","",IF(K330&lt;Sayfa3!$P$5,"P",IF(K330&gt;Sayfa3!$S$5,"P","")))</f>
        <v>P</v>
      </c>
      <c r="O330" s="53">
        <f t="shared" si="32"/>
        <v>2.3628999999999993</v>
      </c>
      <c r="P330" s="54">
        <f t="shared" si="33"/>
        <v>8.57</v>
      </c>
      <c r="Q330" s="55"/>
      <c r="R330" s="56" t="s">
        <v>35</v>
      </c>
    </row>
    <row r="331" spans="1:18" s="56" customFormat="1" ht="17.25" customHeight="1" outlineLevel="1">
      <c r="A331" s="41">
        <f t="shared" si="34"/>
        <v>8.57</v>
      </c>
      <c r="B331" s="42">
        <f t="shared" si="37"/>
        <v>320</v>
      </c>
      <c r="C331" s="43">
        <v>41215</v>
      </c>
      <c r="D331" s="44" t="str">
        <f t="shared" si="38"/>
        <v>Kasım 2012</v>
      </c>
      <c r="E331" s="45" t="s">
        <v>35</v>
      </c>
      <c r="F331" s="46">
        <v>7.5</v>
      </c>
      <c r="G331" s="47">
        <v>6</v>
      </c>
      <c r="H331" s="48">
        <f t="shared" si="39"/>
        <v>45</v>
      </c>
      <c r="I331" s="49">
        <v>3.6271</v>
      </c>
      <c r="J331" s="50">
        <v>3.07</v>
      </c>
      <c r="K331" s="51">
        <f t="shared" si="35"/>
        <v>0.55710000000000015</v>
      </c>
      <c r="L331" s="53">
        <f t="shared" si="36"/>
        <v>2.5128999999999997</v>
      </c>
      <c r="M331" s="51">
        <f>IF(I331="",0,IF(K331&lt;0,Sayfa3!$P$5,Sayfa3!$S$5))</f>
        <v>0.15000000000000036</v>
      </c>
      <c r="N331" s="52" t="str">
        <f>IF(E331="","",IF(K331&lt;Sayfa3!$P$5,"P",IF(K331&gt;Sayfa3!$S$5,"P","")))</f>
        <v>P</v>
      </c>
      <c r="O331" s="53">
        <f t="shared" si="32"/>
        <v>2.3628999999999993</v>
      </c>
      <c r="P331" s="54">
        <f t="shared" si="33"/>
        <v>8.57</v>
      </c>
      <c r="Q331" s="55"/>
      <c r="R331" s="56" t="s">
        <v>35</v>
      </c>
    </row>
    <row r="332" spans="1:18" s="56" customFormat="1" ht="17.25" customHeight="1" outlineLevel="1">
      <c r="A332" s="41">
        <f t="shared" si="34"/>
        <v>8.57</v>
      </c>
      <c r="B332" s="42">
        <f t="shared" si="37"/>
        <v>321</v>
      </c>
      <c r="C332" s="43">
        <v>41215</v>
      </c>
      <c r="D332" s="44" t="str">
        <f t="shared" si="38"/>
        <v>Kasım 2012</v>
      </c>
      <c r="E332" s="45" t="s">
        <v>35</v>
      </c>
      <c r="F332" s="46">
        <v>7.5</v>
      </c>
      <c r="G332" s="47">
        <v>6</v>
      </c>
      <c r="H332" s="48">
        <f t="shared" si="39"/>
        <v>45</v>
      </c>
      <c r="I332" s="49">
        <v>3.6271</v>
      </c>
      <c r="J332" s="50">
        <v>3.07</v>
      </c>
      <c r="K332" s="51">
        <f t="shared" si="35"/>
        <v>0.55710000000000015</v>
      </c>
      <c r="L332" s="53">
        <f t="shared" si="36"/>
        <v>2.5128999999999997</v>
      </c>
      <c r="M332" s="51">
        <f>IF(I332="",0,IF(K332&lt;0,Sayfa3!$P$5,Sayfa3!$S$5))</f>
        <v>0.15000000000000036</v>
      </c>
      <c r="N332" s="52" t="str">
        <f>IF(E332="","",IF(K332&lt;Sayfa3!$P$5,"P",IF(K332&gt;Sayfa3!$S$5,"P","")))</f>
        <v>P</v>
      </c>
      <c r="O332" s="53">
        <f t="shared" ref="O332:O395" si="40">IF(N332="",0,L332-M332)</f>
        <v>2.3628999999999993</v>
      </c>
      <c r="P332" s="54">
        <f t="shared" ref="P332:P395" si="41">ROUND(I332*O332,2)</f>
        <v>8.57</v>
      </c>
      <c r="Q332" s="55"/>
      <c r="R332" s="56" t="s">
        <v>35</v>
      </c>
    </row>
    <row r="333" spans="1:18" s="56" customFormat="1" ht="17.25" customHeight="1" outlineLevel="1">
      <c r="A333" s="41">
        <f t="shared" ref="A333:A396" si="42">IF(P333="","",P333)</f>
        <v>8.57</v>
      </c>
      <c r="B333" s="42">
        <f t="shared" si="37"/>
        <v>322</v>
      </c>
      <c r="C333" s="43">
        <v>41215</v>
      </c>
      <c r="D333" s="44" t="str">
        <f t="shared" si="38"/>
        <v>Kasım 2012</v>
      </c>
      <c r="E333" s="45" t="s">
        <v>35</v>
      </c>
      <c r="F333" s="46">
        <v>7.5</v>
      </c>
      <c r="G333" s="47">
        <v>6</v>
      </c>
      <c r="H333" s="48">
        <f t="shared" si="39"/>
        <v>45</v>
      </c>
      <c r="I333" s="49">
        <v>3.6271</v>
      </c>
      <c r="J333" s="50">
        <v>3.07</v>
      </c>
      <c r="K333" s="51">
        <f t="shared" ref="K333:K396" si="43">I333-J333</f>
        <v>0.55710000000000015</v>
      </c>
      <c r="L333" s="53">
        <f t="shared" ref="L333:L396" si="44">J333-K333</f>
        <v>2.5128999999999997</v>
      </c>
      <c r="M333" s="51">
        <f>IF(I333="",0,IF(K333&lt;0,Sayfa3!$P$5,Sayfa3!$S$5))</f>
        <v>0.15000000000000036</v>
      </c>
      <c r="N333" s="52" t="str">
        <f>IF(E333="","",IF(K333&lt;Sayfa3!$P$5,"P",IF(K333&gt;Sayfa3!$S$5,"P","")))</f>
        <v>P</v>
      </c>
      <c r="O333" s="53">
        <f t="shared" si="40"/>
        <v>2.3628999999999993</v>
      </c>
      <c r="P333" s="54">
        <f t="shared" si="41"/>
        <v>8.57</v>
      </c>
      <c r="Q333" s="55"/>
      <c r="R333" s="56" t="s">
        <v>35</v>
      </c>
    </row>
    <row r="334" spans="1:18" s="56" customFormat="1" ht="17.25" customHeight="1" outlineLevel="1">
      <c r="A334" s="41">
        <f t="shared" si="42"/>
        <v>8.57</v>
      </c>
      <c r="B334" s="42">
        <f t="shared" ref="B334:B397" si="45">IF(C334&lt;&gt;"",B333+1,"")</f>
        <v>323</v>
      </c>
      <c r="C334" s="43">
        <v>41215</v>
      </c>
      <c r="D334" s="44" t="str">
        <f t="shared" ref="D334:D397" si="46">IF(C334="","",CONCATENATE(TEXT(C334,"AAAA")," ",TEXT(C334,"YYYY")))</f>
        <v>Kasım 2012</v>
      </c>
      <c r="E334" s="45" t="s">
        <v>35</v>
      </c>
      <c r="F334" s="46">
        <v>7.5</v>
      </c>
      <c r="G334" s="47">
        <v>6</v>
      </c>
      <c r="H334" s="48">
        <f t="shared" ref="H334:H397" si="47">ROUND(F334*G334,2)</f>
        <v>45</v>
      </c>
      <c r="I334" s="49">
        <v>3.6271</v>
      </c>
      <c r="J334" s="50">
        <v>3.07</v>
      </c>
      <c r="K334" s="51">
        <f t="shared" si="43"/>
        <v>0.55710000000000015</v>
      </c>
      <c r="L334" s="53">
        <f t="shared" si="44"/>
        <v>2.5128999999999997</v>
      </c>
      <c r="M334" s="51">
        <f>IF(I334="",0,IF(K334&lt;0,Sayfa3!$P$5,Sayfa3!$S$5))</f>
        <v>0.15000000000000036</v>
      </c>
      <c r="N334" s="52" t="str">
        <f>IF(E334="","",IF(K334&lt;Sayfa3!$P$5,"P",IF(K334&gt;Sayfa3!$S$5,"P","")))</f>
        <v>P</v>
      </c>
      <c r="O334" s="53">
        <f t="shared" si="40"/>
        <v>2.3628999999999993</v>
      </c>
      <c r="P334" s="54">
        <f t="shared" si="41"/>
        <v>8.57</v>
      </c>
      <c r="Q334" s="55"/>
      <c r="R334" s="56" t="s">
        <v>35</v>
      </c>
    </row>
    <row r="335" spans="1:18" s="56" customFormat="1" ht="17.25" customHeight="1" outlineLevel="1">
      <c r="A335" s="41">
        <f t="shared" si="42"/>
        <v>8.57</v>
      </c>
      <c r="B335" s="42">
        <f t="shared" si="45"/>
        <v>324</v>
      </c>
      <c r="C335" s="43">
        <v>41215</v>
      </c>
      <c r="D335" s="44" t="str">
        <f t="shared" si="46"/>
        <v>Kasım 2012</v>
      </c>
      <c r="E335" s="45" t="s">
        <v>35</v>
      </c>
      <c r="F335" s="46">
        <v>7.5</v>
      </c>
      <c r="G335" s="47">
        <v>6</v>
      </c>
      <c r="H335" s="48">
        <f t="shared" si="47"/>
        <v>45</v>
      </c>
      <c r="I335" s="49">
        <v>3.6271</v>
      </c>
      <c r="J335" s="50">
        <v>3.07</v>
      </c>
      <c r="K335" s="51">
        <f t="shared" si="43"/>
        <v>0.55710000000000015</v>
      </c>
      <c r="L335" s="53">
        <f t="shared" si="44"/>
        <v>2.5128999999999997</v>
      </c>
      <c r="M335" s="51">
        <f>IF(I335="",0,IF(K335&lt;0,Sayfa3!$P$5,Sayfa3!$S$5))</f>
        <v>0.15000000000000036</v>
      </c>
      <c r="N335" s="52" t="str">
        <f>IF(E335="","",IF(K335&lt;Sayfa3!$P$5,"P",IF(K335&gt;Sayfa3!$S$5,"P","")))</f>
        <v>P</v>
      </c>
      <c r="O335" s="53">
        <f t="shared" si="40"/>
        <v>2.3628999999999993</v>
      </c>
      <c r="P335" s="54">
        <f t="shared" si="41"/>
        <v>8.57</v>
      </c>
      <c r="Q335" s="55"/>
      <c r="R335" s="56" t="s">
        <v>35</v>
      </c>
    </row>
    <row r="336" spans="1:18" s="56" customFormat="1" ht="17.25" customHeight="1" outlineLevel="1">
      <c r="A336" s="41">
        <f t="shared" si="42"/>
        <v>8.57</v>
      </c>
      <c r="B336" s="42">
        <f t="shared" si="45"/>
        <v>325</v>
      </c>
      <c r="C336" s="43">
        <v>41216</v>
      </c>
      <c r="D336" s="44" t="str">
        <f t="shared" si="46"/>
        <v>Kasım 2012</v>
      </c>
      <c r="E336" s="45" t="s">
        <v>35</v>
      </c>
      <c r="F336" s="46">
        <v>5</v>
      </c>
      <c r="G336" s="47">
        <v>6</v>
      </c>
      <c r="H336" s="48">
        <f t="shared" si="47"/>
        <v>30</v>
      </c>
      <c r="I336" s="49">
        <v>3.6271</v>
      </c>
      <c r="J336" s="50">
        <v>3.07</v>
      </c>
      <c r="K336" s="51">
        <f t="shared" si="43"/>
        <v>0.55710000000000015</v>
      </c>
      <c r="L336" s="53">
        <f t="shared" si="44"/>
        <v>2.5128999999999997</v>
      </c>
      <c r="M336" s="51">
        <f>IF(I336="",0,IF(K336&lt;0,Sayfa3!$P$5,Sayfa3!$S$5))</f>
        <v>0.15000000000000036</v>
      </c>
      <c r="N336" s="52" t="str">
        <f>IF(E336="","",IF(K336&lt;Sayfa3!$P$5,"P",IF(K336&gt;Sayfa3!$S$5,"P","")))</f>
        <v>P</v>
      </c>
      <c r="O336" s="53">
        <f t="shared" si="40"/>
        <v>2.3628999999999993</v>
      </c>
      <c r="P336" s="54">
        <f t="shared" si="41"/>
        <v>8.57</v>
      </c>
      <c r="Q336" s="55"/>
      <c r="R336" s="56" t="s">
        <v>35</v>
      </c>
    </row>
    <row r="337" spans="1:18" s="56" customFormat="1" ht="17.25" customHeight="1" outlineLevel="1">
      <c r="A337" s="41">
        <f t="shared" si="42"/>
        <v>8.57</v>
      </c>
      <c r="B337" s="42">
        <f t="shared" si="45"/>
        <v>326</v>
      </c>
      <c r="C337" s="43">
        <v>41218</v>
      </c>
      <c r="D337" s="44" t="str">
        <f t="shared" si="46"/>
        <v>Kasım 2012</v>
      </c>
      <c r="E337" s="45" t="s">
        <v>35</v>
      </c>
      <c r="F337" s="46">
        <v>4</v>
      </c>
      <c r="G337" s="47">
        <v>6</v>
      </c>
      <c r="H337" s="48">
        <f t="shared" si="47"/>
        <v>24</v>
      </c>
      <c r="I337" s="49">
        <v>3.6271</v>
      </c>
      <c r="J337" s="50">
        <v>3.07</v>
      </c>
      <c r="K337" s="51">
        <f t="shared" si="43"/>
        <v>0.55710000000000015</v>
      </c>
      <c r="L337" s="53">
        <f t="shared" si="44"/>
        <v>2.5128999999999997</v>
      </c>
      <c r="M337" s="51">
        <f>IF(I337="",0,IF(K337&lt;0,Sayfa3!$P$5,Sayfa3!$S$5))</f>
        <v>0.15000000000000036</v>
      </c>
      <c r="N337" s="52" t="str">
        <f>IF(E337="","",IF(K337&lt;Sayfa3!$P$5,"P",IF(K337&gt;Sayfa3!$S$5,"P","")))</f>
        <v>P</v>
      </c>
      <c r="O337" s="53">
        <f t="shared" si="40"/>
        <v>2.3628999999999993</v>
      </c>
      <c r="P337" s="54">
        <f t="shared" si="41"/>
        <v>8.57</v>
      </c>
      <c r="Q337" s="55"/>
      <c r="R337" s="56" t="s">
        <v>35</v>
      </c>
    </row>
    <row r="338" spans="1:18" s="56" customFormat="1" ht="17.25" customHeight="1" outlineLevel="1">
      <c r="A338" s="41">
        <f t="shared" si="42"/>
        <v>8.57</v>
      </c>
      <c r="B338" s="42">
        <f t="shared" si="45"/>
        <v>327</v>
      </c>
      <c r="C338" s="43">
        <v>41218</v>
      </c>
      <c r="D338" s="44" t="str">
        <f t="shared" si="46"/>
        <v>Kasım 2012</v>
      </c>
      <c r="E338" s="45" t="s">
        <v>35</v>
      </c>
      <c r="F338" s="46">
        <v>10</v>
      </c>
      <c r="G338" s="47">
        <v>6</v>
      </c>
      <c r="H338" s="48">
        <f t="shared" si="47"/>
        <v>60</v>
      </c>
      <c r="I338" s="49">
        <v>3.6271</v>
      </c>
      <c r="J338" s="50">
        <v>3.07</v>
      </c>
      <c r="K338" s="51">
        <f t="shared" si="43"/>
        <v>0.55710000000000015</v>
      </c>
      <c r="L338" s="53">
        <f t="shared" si="44"/>
        <v>2.5128999999999997</v>
      </c>
      <c r="M338" s="51">
        <f>IF(I338="",0,IF(K338&lt;0,Sayfa3!$P$5,Sayfa3!$S$5))</f>
        <v>0.15000000000000036</v>
      </c>
      <c r="N338" s="52" t="str">
        <f>IF(E338="","",IF(K338&lt;Sayfa3!$P$5,"P",IF(K338&gt;Sayfa3!$S$5,"P","")))</f>
        <v>P</v>
      </c>
      <c r="O338" s="53">
        <f t="shared" si="40"/>
        <v>2.3628999999999993</v>
      </c>
      <c r="P338" s="54">
        <f t="shared" si="41"/>
        <v>8.57</v>
      </c>
      <c r="Q338" s="55"/>
      <c r="R338" s="56" t="s">
        <v>35</v>
      </c>
    </row>
    <row r="339" spans="1:18" s="56" customFormat="1" ht="17.25" customHeight="1" outlineLevel="1">
      <c r="A339" s="41">
        <f t="shared" si="42"/>
        <v>8.57</v>
      </c>
      <c r="B339" s="42">
        <f t="shared" si="45"/>
        <v>328</v>
      </c>
      <c r="C339" s="43">
        <v>41218</v>
      </c>
      <c r="D339" s="44" t="str">
        <f t="shared" si="46"/>
        <v>Kasım 2012</v>
      </c>
      <c r="E339" s="45" t="s">
        <v>35</v>
      </c>
      <c r="F339" s="46">
        <v>10</v>
      </c>
      <c r="G339" s="47">
        <v>6</v>
      </c>
      <c r="H339" s="48">
        <f t="shared" si="47"/>
        <v>60</v>
      </c>
      <c r="I339" s="49">
        <v>3.6271</v>
      </c>
      <c r="J339" s="50">
        <v>3.07</v>
      </c>
      <c r="K339" s="51">
        <f t="shared" si="43"/>
        <v>0.55710000000000015</v>
      </c>
      <c r="L339" s="53">
        <f t="shared" si="44"/>
        <v>2.5128999999999997</v>
      </c>
      <c r="M339" s="51">
        <f>IF(I339="",0,IF(K339&lt;0,Sayfa3!$P$5,Sayfa3!$S$5))</f>
        <v>0.15000000000000036</v>
      </c>
      <c r="N339" s="52" t="str">
        <f>IF(E339="","",IF(K339&lt;Sayfa3!$P$5,"P",IF(K339&gt;Sayfa3!$S$5,"P","")))</f>
        <v>P</v>
      </c>
      <c r="O339" s="53">
        <f t="shared" si="40"/>
        <v>2.3628999999999993</v>
      </c>
      <c r="P339" s="54">
        <f t="shared" si="41"/>
        <v>8.57</v>
      </c>
      <c r="Q339" s="55"/>
      <c r="R339" s="56" t="s">
        <v>35</v>
      </c>
    </row>
    <row r="340" spans="1:18" s="56" customFormat="1" ht="17.25" customHeight="1" outlineLevel="1">
      <c r="A340" s="41">
        <f t="shared" si="42"/>
        <v>8.57</v>
      </c>
      <c r="B340" s="42">
        <f t="shared" si="45"/>
        <v>329</v>
      </c>
      <c r="C340" s="43">
        <v>41218</v>
      </c>
      <c r="D340" s="44" t="str">
        <f t="shared" si="46"/>
        <v>Kasım 2012</v>
      </c>
      <c r="E340" s="45" t="s">
        <v>35</v>
      </c>
      <c r="F340" s="46">
        <v>10</v>
      </c>
      <c r="G340" s="47">
        <v>6</v>
      </c>
      <c r="H340" s="48">
        <f t="shared" si="47"/>
        <v>60</v>
      </c>
      <c r="I340" s="49">
        <v>3.6271</v>
      </c>
      <c r="J340" s="50">
        <v>3.07</v>
      </c>
      <c r="K340" s="51">
        <f t="shared" si="43"/>
        <v>0.55710000000000015</v>
      </c>
      <c r="L340" s="53">
        <f t="shared" si="44"/>
        <v>2.5128999999999997</v>
      </c>
      <c r="M340" s="51">
        <f>IF(I340="",0,IF(K340&lt;0,Sayfa3!$P$5,Sayfa3!$S$5))</f>
        <v>0.15000000000000036</v>
      </c>
      <c r="N340" s="52" t="str">
        <f>IF(E340="","",IF(K340&lt;Sayfa3!$P$5,"P",IF(K340&gt;Sayfa3!$S$5,"P","")))</f>
        <v>P</v>
      </c>
      <c r="O340" s="53">
        <f t="shared" si="40"/>
        <v>2.3628999999999993</v>
      </c>
      <c r="P340" s="54">
        <f t="shared" si="41"/>
        <v>8.57</v>
      </c>
      <c r="Q340" s="55"/>
      <c r="R340" s="56" t="s">
        <v>35</v>
      </c>
    </row>
    <row r="341" spans="1:18" s="56" customFormat="1" ht="17.25" customHeight="1" outlineLevel="1">
      <c r="A341" s="41">
        <f t="shared" si="42"/>
        <v>8.57</v>
      </c>
      <c r="B341" s="42">
        <f t="shared" si="45"/>
        <v>330</v>
      </c>
      <c r="C341" s="43">
        <v>41218</v>
      </c>
      <c r="D341" s="44" t="str">
        <f t="shared" si="46"/>
        <v>Kasım 2012</v>
      </c>
      <c r="E341" s="45" t="s">
        <v>35</v>
      </c>
      <c r="F341" s="46">
        <v>10</v>
      </c>
      <c r="G341" s="47">
        <v>6</v>
      </c>
      <c r="H341" s="48">
        <f t="shared" si="47"/>
        <v>60</v>
      </c>
      <c r="I341" s="49">
        <v>3.6271</v>
      </c>
      <c r="J341" s="50">
        <v>3.07</v>
      </c>
      <c r="K341" s="51">
        <f t="shared" si="43"/>
        <v>0.55710000000000015</v>
      </c>
      <c r="L341" s="53">
        <f t="shared" si="44"/>
        <v>2.5128999999999997</v>
      </c>
      <c r="M341" s="51">
        <f>IF(I341="",0,IF(K341&lt;0,Sayfa3!$P$5,Sayfa3!$S$5))</f>
        <v>0.15000000000000036</v>
      </c>
      <c r="N341" s="52" t="str">
        <f>IF(E341="","",IF(K341&lt;Sayfa3!$P$5,"P",IF(K341&gt;Sayfa3!$S$5,"P","")))</f>
        <v>P</v>
      </c>
      <c r="O341" s="53">
        <f t="shared" si="40"/>
        <v>2.3628999999999993</v>
      </c>
      <c r="P341" s="54">
        <f t="shared" si="41"/>
        <v>8.57</v>
      </c>
      <c r="Q341" s="55"/>
      <c r="R341" s="56" t="s">
        <v>35</v>
      </c>
    </row>
    <row r="342" spans="1:18" s="56" customFormat="1" ht="17.25" customHeight="1" outlineLevel="1" collapsed="1">
      <c r="A342" s="41">
        <f t="shared" si="42"/>
        <v>8.57</v>
      </c>
      <c r="B342" s="42">
        <f t="shared" si="45"/>
        <v>331</v>
      </c>
      <c r="C342" s="43">
        <v>41218</v>
      </c>
      <c r="D342" s="44" t="str">
        <f t="shared" si="46"/>
        <v>Kasım 2012</v>
      </c>
      <c r="E342" s="45" t="s">
        <v>35</v>
      </c>
      <c r="F342" s="46">
        <v>10</v>
      </c>
      <c r="G342" s="47">
        <v>6</v>
      </c>
      <c r="H342" s="48">
        <f t="shared" si="47"/>
        <v>60</v>
      </c>
      <c r="I342" s="49">
        <v>3.6271</v>
      </c>
      <c r="J342" s="50">
        <v>3.07</v>
      </c>
      <c r="K342" s="51">
        <f t="shared" si="43"/>
        <v>0.55710000000000015</v>
      </c>
      <c r="L342" s="53">
        <f t="shared" si="44"/>
        <v>2.5128999999999997</v>
      </c>
      <c r="M342" s="51">
        <f>IF(I342="",0,IF(K342&lt;0,Sayfa3!$P$5,Sayfa3!$S$5))</f>
        <v>0.15000000000000036</v>
      </c>
      <c r="N342" s="52" t="str">
        <f>IF(E342="","",IF(K342&lt;Sayfa3!$P$5,"P",IF(K342&gt;Sayfa3!$S$5,"P","")))</f>
        <v>P</v>
      </c>
      <c r="O342" s="53">
        <f t="shared" si="40"/>
        <v>2.3628999999999993</v>
      </c>
      <c r="P342" s="54">
        <f t="shared" si="41"/>
        <v>8.57</v>
      </c>
      <c r="Q342" s="55"/>
      <c r="R342" s="56" t="s">
        <v>35</v>
      </c>
    </row>
    <row r="343" spans="1:18" s="56" customFormat="1" ht="17.25" customHeight="1" outlineLevel="1">
      <c r="A343" s="41">
        <f t="shared" si="42"/>
        <v>8.57</v>
      </c>
      <c r="B343" s="42">
        <f t="shared" si="45"/>
        <v>332</v>
      </c>
      <c r="C343" s="43">
        <v>41218</v>
      </c>
      <c r="D343" s="44" t="str">
        <f t="shared" si="46"/>
        <v>Kasım 2012</v>
      </c>
      <c r="E343" s="45" t="s">
        <v>35</v>
      </c>
      <c r="F343" s="46">
        <v>10</v>
      </c>
      <c r="G343" s="47">
        <v>6</v>
      </c>
      <c r="H343" s="48">
        <f t="shared" si="47"/>
        <v>60</v>
      </c>
      <c r="I343" s="49">
        <v>3.6271</v>
      </c>
      <c r="J343" s="50">
        <v>3.07</v>
      </c>
      <c r="K343" s="51">
        <f t="shared" si="43"/>
        <v>0.55710000000000015</v>
      </c>
      <c r="L343" s="53">
        <f t="shared" si="44"/>
        <v>2.5128999999999997</v>
      </c>
      <c r="M343" s="51">
        <f>IF(I343="",0,IF(K343&lt;0,Sayfa3!$P$5,Sayfa3!$S$5))</f>
        <v>0.15000000000000036</v>
      </c>
      <c r="N343" s="52" t="str">
        <f>IF(E343="","",IF(K343&lt;Sayfa3!$P$5,"P",IF(K343&gt;Sayfa3!$S$5,"P","")))</f>
        <v>P</v>
      </c>
      <c r="O343" s="53">
        <f t="shared" si="40"/>
        <v>2.3628999999999993</v>
      </c>
      <c r="P343" s="54">
        <f t="shared" si="41"/>
        <v>8.57</v>
      </c>
      <c r="Q343" s="55"/>
      <c r="R343" s="56" t="s">
        <v>35</v>
      </c>
    </row>
    <row r="344" spans="1:18" s="56" customFormat="1" ht="17.25" customHeight="1" outlineLevel="1">
      <c r="A344" s="41">
        <f t="shared" si="42"/>
        <v>8.65</v>
      </c>
      <c r="B344" s="42">
        <f t="shared" si="45"/>
        <v>333</v>
      </c>
      <c r="C344" s="43">
        <v>41222</v>
      </c>
      <c r="D344" s="44" t="str">
        <f t="shared" si="46"/>
        <v>Kasım 2012</v>
      </c>
      <c r="E344" s="45" t="s">
        <v>35</v>
      </c>
      <c r="F344" s="46">
        <v>7.5</v>
      </c>
      <c r="G344" s="47">
        <v>6</v>
      </c>
      <c r="H344" s="48">
        <f t="shared" si="47"/>
        <v>45</v>
      </c>
      <c r="I344" s="49">
        <v>3.5592999999999999</v>
      </c>
      <c r="J344" s="50">
        <v>3.07</v>
      </c>
      <c r="K344" s="51">
        <f t="shared" si="43"/>
        <v>0.48930000000000007</v>
      </c>
      <c r="L344" s="53">
        <f t="shared" si="44"/>
        <v>2.5806999999999998</v>
      </c>
      <c r="M344" s="51">
        <f>IF(I344="",0,IF(K344&lt;0,Sayfa3!$P$5,Sayfa3!$S$5))</f>
        <v>0.15000000000000036</v>
      </c>
      <c r="N344" s="52" t="str">
        <f>IF(E344="","",IF(K344&lt;Sayfa3!$P$5,"P",IF(K344&gt;Sayfa3!$S$5,"P","")))</f>
        <v>P</v>
      </c>
      <c r="O344" s="53">
        <f t="shared" si="40"/>
        <v>2.4306999999999994</v>
      </c>
      <c r="P344" s="54">
        <f t="shared" si="41"/>
        <v>8.65</v>
      </c>
      <c r="Q344" s="55"/>
      <c r="R344" s="56" t="s">
        <v>35</v>
      </c>
    </row>
    <row r="345" spans="1:18" s="56" customFormat="1" ht="17.25" customHeight="1" outlineLevel="1">
      <c r="A345" s="41">
        <f t="shared" si="42"/>
        <v>8.65</v>
      </c>
      <c r="B345" s="42">
        <f t="shared" si="45"/>
        <v>334</v>
      </c>
      <c r="C345" s="43">
        <v>41222</v>
      </c>
      <c r="D345" s="44" t="str">
        <f t="shared" si="46"/>
        <v>Kasım 2012</v>
      </c>
      <c r="E345" s="45" t="s">
        <v>35</v>
      </c>
      <c r="F345" s="46">
        <v>7.5</v>
      </c>
      <c r="G345" s="47">
        <v>6</v>
      </c>
      <c r="H345" s="48">
        <f t="shared" si="47"/>
        <v>45</v>
      </c>
      <c r="I345" s="49">
        <v>3.5592999999999999</v>
      </c>
      <c r="J345" s="50">
        <v>3.07</v>
      </c>
      <c r="K345" s="51">
        <f t="shared" si="43"/>
        <v>0.48930000000000007</v>
      </c>
      <c r="L345" s="53">
        <f t="shared" si="44"/>
        <v>2.5806999999999998</v>
      </c>
      <c r="M345" s="51">
        <f>IF(I345="",0,IF(K345&lt;0,Sayfa3!$P$5,Sayfa3!$S$5))</f>
        <v>0.15000000000000036</v>
      </c>
      <c r="N345" s="52" t="str">
        <f>IF(E345="","",IF(K345&lt;Sayfa3!$P$5,"P",IF(K345&gt;Sayfa3!$S$5,"P","")))</f>
        <v>P</v>
      </c>
      <c r="O345" s="53">
        <f t="shared" si="40"/>
        <v>2.4306999999999994</v>
      </c>
      <c r="P345" s="54">
        <f t="shared" si="41"/>
        <v>8.65</v>
      </c>
      <c r="Q345" s="55"/>
      <c r="R345" s="56" t="s">
        <v>35</v>
      </c>
    </row>
    <row r="346" spans="1:18" s="56" customFormat="1" ht="17.25" customHeight="1" outlineLevel="1">
      <c r="A346" s="41">
        <f t="shared" si="42"/>
        <v>8.65</v>
      </c>
      <c r="B346" s="42">
        <f t="shared" si="45"/>
        <v>335</v>
      </c>
      <c r="C346" s="43">
        <v>41222</v>
      </c>
      <c r="D346" s="44" t="str">
        <f t="shared" si="46"/>
        <v>Kasım 2012</v>
      </c>
      <c r="E346" s="45" t="s">
        <v>35</v>
      </c>
      <c r="F346" s="46">
        <v>5</v>
      </c>
      <c r="G346" s="47">
        <v>6</v>
      </c>
      <c r="H346" s="48">
        <f t="shared" si="47"/>
        <v>30</v>
      </c>
      <c r="I346" s="49">
        <v>3.5592999999999999</v>
      </c>
      <c r="J346" s="50">
        <v>3.07</v>
      </c>
      <c r="K346" s="51">
        <f t="shared" si="43"/>
        <v>0.48930000000000007</v>
      </c>
      <c r="L346" s="53">
        <f t="shared" si="44"/>
        <v>2.5806999999999998</v>
      </c>
      <c r="M346" s="51">
        <f>IF(I346="",0,IF(K346&lt;0,Sayfa3!$P$5,Sayfa3!$S$5))</f>
        <v>0.15000000000000036</v>
      </c>
      <c r="N346" s="52" t="str">
        <f>IF(E346="","",IF(K346&lt;Sayfa3!$P$5,"P",IF(K346&gt;Sayfa3!$S$5,"P","")))</f>
        <v>P</v>
      </c>
      <c r="O346" s="53">
        <f t="shared" si="40"/>
        <v>2.4306999999999994</v>
      </c>
      <c r="P346" s="54">
        <f t="shared" si="41"/>
        <v>8.65</v>
      </c>
      <c r="Q346" s="55"/>
      <c r="R346" s="56" t="s">
        <v>35</v>
      </c>
    </row>
    <row r="347" spans="1:18" s="56" customFormat="1" ht="17.25" customHeight="1" outlineLevel="1">
      <c r="A347" s="41">
        <f t="shared" si="42"/>
        <v>8.65</v>
      </c>
      <c r="B347" s="42">
        <f t="shared" si="45"/>
        <v>336</v>
      </c>
      <c r="C347" s="43">
        <v>41222</v>
      </c>
      <c r="D347" s="44" t="str">
        <f t="shared" si="46"/>
        <v>Kasım 2012</v>
      </c>
      <c r="E347" s="45" t="s">
        <v>35</v>
      </c>
      <c r="F347" s="46">
        <v>3</v>
      </c>
      <c r="G347" s="47">
        <v>6</v>
      </c>
      <c r="H347" s="48">
        <f t="shared" si="47"/>
        <v>18</v>
      </c>
      <c r="I347" s="49">
        <v>3.5592999999999999</v>
      </c>
      <c r="J347" s="50">
        <v>3.07</v>
      </c>
      <c r="K347" s="51">
        <f t="shared" si="43"/>
        <v>0.48930000000000007</v>
      </c>
      <c r="L347" s="53">
        <f t="shared" si="44"/>
        <v>2.5806999999999998</v>
      </c>
      <c r="M347" s="51">
        <f>IF(I347="",0,IF(K347&lt;0,Sayfa3!$P$5,Sayfa3!$S$5))</f>
        <v>0.15000000000000036</v>
      </c>
      <c r="N347" s="52" t="str">
        <f>IF(E347="","",IF(K347&lt;Sayfa3!$P$5,"P",IF(K347&gt;Sayfa3!$S$5,"P","")))</f>
        <v>P</v>
      </c>
      <c r="O347" s="53">
        <f t="shared" si="40"/>
        <v>2.4306999999999994</v>
      </c>
      <c r="P347" s="54">
        <f t="shared" si="41"/>
        <v>8.65</v>
      </c>
      <c r="Q347" s="55"/>
      <c r="R347" s="56" t="s">
        <v>35</v>
      </c>
    </row>
    <row r="348" spans="1:18" s="56" customFormat="1" ht="17.25" customHeight="1" outlineLevel="1">
      <c r="A348" s="41">
        <f t="shared" si="42"/>
        <v>8.65</v>
      </c>
      <c r="B348" s="42">
        <f t="shared" si="45"/>
        <v>337</v>
      </c>
      <c r="C348" s="43">
        <v>41222</v>
      </c>
      <c r="D348" s="44" t="str">
        <f t="shared" si="46"/>
        <v>Kasım 2012</v>
      </c>
      <c r="E348" s="45" t="s">
        <v>35</v>
      </c>
      <c r="F348" s="46">
        <v>7</v>
      </c>
      <c r="G348" s="47">
        <v>6</v>
      </c>
      <c r="H348" s="48">
        <f t="shared" si="47"/>
        <v>42</v>
      </c>
      <c r="I348" s="49">
        <v>3.5592999999999999</v>
      </c>
      <c r="J348" s="50">
        <v>3.07</v>
      </c>
      <c r="K348" s="51">
        <f t="shared" si="43"/>
        <v>0.48930000000000007</v>
      </c>
      <c r="L348" s="53">
        <f t="shared" si="44"/>
        <v>2.5806999999999998</v>
      </c>
      <c r="M348" s="51">
        <f>IF(I348="",0,IF(K348&lt;0,Sayfa3!$P$5,Sayfa3!$S$5))</f>
        <v>0.15000000000000036</v>
      </c>
      <c r="N348" s="52" t="str">
        <f>IF(E348="","",IF(K348&lt;Sayfa3!$P$5,"P",IF(K348&gt;Sayfa3!$S$5,"P","")))</f>
        <v>P</v>
      </c>
      <c r="O348" s="53">
        <f t="shared" si="40"/>
        <v>2.4306999999999994</v>
      </c>
      <c r="P348" s="54">
        <f t="shared" si="41"/>
        <v>8.65</v>
      </c>
      <c r="Q348" s="55"/>
      <c r="R348" s="56" t="s">
        <v>35</v>
      </c>
    </row>
    <row r="349" spans="1:18" s="56" customFormat="1" ht="17.25" customHeight="1" outlineLevel="1">
      <c r="A349" s="41">
        <f t="shared" si="42"/>
        <v>8.65</v>
      </c>
      <c r="B349" s="42">
        <f t="shared" si="45"/>
        <v>338</v>
      </c>
      <c r="C349" s="43">
        <v>41222</v>
      </c>
      <c r="D349" s="44" t="str">
        <f t="shared" si="46"/>
        <v>Kasım 2012</v>
      </c>
      <c r="E349" s="45" t="s">
        <v>32</v>
      </c>
      <c r="F349" s="46">
        <v>7</v>
      </c>
      <c r="G349" s="47">
        <v>6</v>
      </c>
      <c r="H349" s="48">
        <f t="shared" si="47"/>
        <v>42</v>
      </c>
      <c r="I349" s="49">
        <v>3.5592999999999999</v>
      </c>
      <c r="J349" s="50">
        <v>3.07</v>
      </c>
      <c r="K349" s="51">
        <f t="shared" si="43"/>
        <v>0.48930000000000007</v>
      </c>
      <c r="L349" s="53">
        <f t="shared" si="44"/>
        <v>2.5806999999999998</v>
      </c>
      <c r="M349" s="51">
        <f>IF(I349="",0,IF(K349&lt;0,Sayfa3!$P$5,Sayfa3!$S$5))</f>
        <v>0.15000000000000036</v>
      </c>
      <c r="N349" s="52" t="str">
        <f>IF(E349="","",IF(K349&lt;Sayfa3!$P$5,"P",IF(K349&gt;Sayfa3!$S$5,"P","")))</f>
        <v>P</v>
      </c>
      <c r="O349" s="53">
        <f t="shared" si="40"/>
        <v>2.4306999999999994</v>
      </c>
      <c r="P349" s="54">
        <f t="shared" si="41"/>
        <v>8.65</v>
      </c>
      <c r="Q349" s="55"/>
      <c r="R349" s="56" t="s">
        <v>32</v>
      </c>
    </row>
    <row r="350" spans="1:18" s="56" customFormat="1" ht="17.25" customHeight="1" outlineLevel="1">
      <c r="A350" s="41">
        <f t="shared" si="42"/>
        <v>8.65</v>
      </c>
      <c r="B350" s="42">
        <f t="shared" si="45"/>
        <v>339</v>
      </c>
      <c r="C350" s="43">
        <v>41222</v>
      </c>
      <c r="D350" s="44" t="str">
        <f t="shared" si="46"/>
        <v>Kasım 2012</v>
      </c>
      <c r="E350" s="45" t="s">
        <v>32</v>
      </c>
      <c r="F350" s="46">
        <v>3</v>
      </c>
      <c r="G350" s="47">
        <v>6</v>
      </c>
      <c r="H350" s="48">
        <f t="shared" si="47"/>
        <v>18</v>
      </c>
      <c r="I350" s="49">
        <v>3.5592999999999999</v>
      </c>
      <c r="J350" s="50">
        <v>3.07</v>
      </c>
      <c r="K350" s="51">
        <f t="shared" si="43"/>
        <v>0.48930000000000007</v>
      </c>
      <c r="L350" s="53">
        <f t="shared" si="44"/>
        <v>2.5806999999999998</v>
      </c>
      <c r="M350" s="51">
        <f>IF(I350="",0,IF(K350&lt;0,Sayfa3!$P$5,Sayfa3!$S$5))</f>
        <v>0.15000000000000036</v>
      </c>
      <c r="N350" s="52" t="str">
        <f>IF(E350="","",IF(K350&lt;Sayfa3!$P$5,"P",IF(K350&gt;Sayfa3!$S$5,"P","")))</f>
        <v>P</v>
      </c>
      <c r="O350" s="53">
        <f t="shared" si="40"/>
        <v>2.4306999999999994</v>
      </c>
      <c r="P350" s="54">
        <f t="shared" si="41"/>
        <v>8.65</v>
      </c>
      <c r="Q350" s="55"/>
      <c r="R350" s="56" t="s">
        <v>32</v>
      </c>
    </row>
    <row r="351" spans="1:18" s="56" customFormat="1" ht="17.25" customHeight="1" outlineLevel="1">
      <c r="A351" s="41">
        <f t="shared" si="42"/>
        <v>8.65</v>
      </c>
      <c r="B351" s="42">
        <f t="shared" si="45"/>
        <v>340</v>
      </c>
      <c r="C351" s="43">
        <v>41222</v>
      </c>
      <c r="D351" s="44" t="str">
        <f t="shared" si="46"/>
        <v>Kasım 2012</v>
      </c>
      <c r="E351" s="45" t="s">
        <v>32</v>
      </c>
      <c r="F351" s="46">
        <v>3</v>
      </c>
      <c r="G351" s="47">
        <v>6</v>
      </c>
      <c r="H351" s="48">
        <f t="shared" si="47"/>
        <v>18</v>
      </c>
      <c r="I351" s="49">
        <v>3.5592999999999999</v>
      </c>
      <c r="J351" s="50">
        <v>3.07</v>
      </c>
      <c r="K351" s="51">
        <f t="shared" si="43"/>
        <v>0.48930000000000007</v>
      </c>
      <c r="L351" s="53">
        <f t="shared" si="44"/>
        <v>2.5806999999999998</v>
      </c>
      <c r="M351" s="51">
        <f>IF(I351="",0,IF(K351&lt;0,Sayfa3!$P$5,Sayfa3!$S$5))</f>
        <v>0.15000000000000036</v>
      </c>
      <c r="N351" s="52" t="str">
        <f>IF(E351="","",IF(K351&lt;Sayfa3!$P$5,"P",IF(K351&gt;Sayfa3!$S$5,"P","")))</f>
        <v>P</v>
      </c>
      <c r="O351" s="53">
        <f t="shared" si="40"/>
        <v>2.4306999999999994</v>
      </c>
      <c r="P351" s="54">
        <f t="shared" si="41"/>
        <v>8.65</v>
      </c>
      <c r="Q351" s="55"/>
      <c r="R351" s="56" t="s">
        <v>32</v>
      </c>
    </row>
    <row r="352" spans="1:18" s="56" customFormat="1" ht="17.25" customHeight="1" outlineLevel="1">
      <c r="A352" s="41">
        <f t="shared" si="42"/>
        <v>8.65</v>
      </c>
      <c r="B352" s="42">
        <f t="shared" si="45"/>
        <v>341</v>
      </c>
      <c r="C352" s="43">
        <v>41222</v>
      </c>
      <c r="D352" s="44" t="str">
        <f t="shared" si="46"/>
        <v>Kasım 2012</v>
      </c>
      <c r="E352" s="45" t="s">
        <v>32</v>
      </c>
      <c r="F352" s="46">
        <v>7</v>
      </c>
      <c r="G352" s="47">
        <v>6</v>
      </c>
      <c r="H352" s="48">
        <f t="shared" si="47"/>
        <v>42</v>
      </c>
      <c r="I352" s="49">
        <v>3.5592999999999999</v>
      </c>
      <c r="J352" s="50">
        <v>3.07</v>
      </c>
      <c r="K352" s="51">
        <f t="shared" si="43"/>
        <v>0.48930000000000007</v>
      </c>
      <c r="L352" s="53">
        <f t="shared" si="44"/>
        <v>2.5806999999999998</v>
      </c>
      <c r="M352" s="51">
        <f>IF(I352="",0,IF(K352&lt;0,Sayfa3!$P$5,Sayfa3!$S$5))</f>
        <v>0.15000000000000036</v>
      </c>
      <c r="N352" s="52" t="str">
        <f>IF(E352="","",IF(K352&lt;Sayfa3!$P$5,"P",IF(K352&gt;Sayfa3!$S$5,"P","")))</f>
        <v>P</v>
      </c>
      <c r="O352" s="53">
        <f t="shared" si="40"/>
        <v>2.4306999999999994</v>
      </c>
      <c r="P352" s="54">
        <f t="shared" si="41"/>
        <v>8.65</v>
      </c>
      <c r="Q352" s="55"/>
      <c r="R352" s="56" t="s">
        <v>32</v>
      </c>
    </row>
    <row r="353" spans="1:18" s="56" customFormat="1" ht="17.25" customHeight="1" outlineLevel="1">
      <c r="A353" s="41">
        <f t="shared" si="42"/>
        <v>8.65</v>
      </c>
      <c r="B353" s="42">
        <f t="shared" si="45"/>
        <v>342</v>
      </c>
      <c r="C353" s="43">
        <v>41225</v>
      </c>
      <c r="D353" s="44" t="str">
        <f t="shared" si="46"/>
        <v>Kasım 2012</v>
      </c>
      <c r="E353" s="45" t="s">
        <v>35</v>
      </c>
      <c r="F353" s="46">
        <v>2</v>
      </c>
      <c r="G353" s="47">
        <v>6</v>
      </c>
      <c r="H353" s="48">
        <f t="shared" si="47"/>
        <v>12</v>
      </c>
      <c r="I353" s="49">
        <v>3.5592999999999999</v>
      </c>
      <c r="J353" s="50">
        <v>3.07</v>
      </c>
      <c r="K353" s="51">
        <f t="shared" si="43"/>
        <v>0.48930000000000007</v>
      </c>
      <c r="L353" s="53">
        <f t="shared" si="44"/>
        <v>2.5806999999999998</v>
      </c>
      <c r="M353" s="51">
        <f>IF(I353="",0,IF(K353&lt;0,Sayfa3!$P$5,Sayfa3!$S$5))</f>
        <v>0.15000000000000036</v>
      </c>
      <c r="N353" s="52" t="str">
        <f>IF(E353="","",IF(K353&lt;Sayfa3!$P$5,"P",IF(K353&gt;Sayfa3!$S$5,"P","")))</f>
        <v>P</v>
      </c>
      <c r="O353" s="53">
        <f t="shared" si="40"/>
        <v>2.4306999999999994</v>
      </c>
      <c r="P353" s="54">
        <f t="shared" si="41"/>
        <v>8.65</v>
      </c>
      <c r="Q353" s="55"/>
      <c r="R353" s="56" t="s">
        <v>35</v>
      </c>
    </row>
    <row r="354" spans="1:18" s="56" customFormat="1" ht="17.25" customHeight="1" outlineLevel="1">
      <c r="A354" s="41">
        <f t="shared" si="42"/>
        <v>8.65</v>
      </c>
      <c r="B354" s="42">
        <f t="shared" si="45"/>
        <v>343</v>
      </c>
      <c r="C354" s="43">
        <v>41225</v>
      </c>
      <c r="D354" s="44" t="str">
        <f t="shared" si="46"/>
        <v>Kasım 2012</v>
      </c>
      <c r="E354" s="45" t="s">
        <v>35</v>
      </c>
      <c r="F354" s="46">
        <v>5</v>
      </c>
      <c r="G354" s="47">
        <v>6</v>
      </c>
      <c r="H354" s="48">
        <f t="shared" si="47"/>
        <v>30</v>
      </c>
      <c r="I354" s="49">
        <v>3.5592999999999999</v>
      </c>
      <c r="J354" s="50">
        <v>3.07</v>
      </c>
      <c r="K354" s="51">
        <f t="shared" si="43"/>
        <v>0.48930000000000007</v>
      </c>
      <c r="L354" s="53">
        <f t="shared" si="44"/>
        <v>2.5806999999999998</v>
      </c>
      <c r="M354" s="51">
        <f>IF(I354="",0,IF(K354&lt;0,Sayfa3!$P$5,Sayfa3!$S$5))</f>
        <v>0.15000000000000036</v>
      </c>
      <c r="N354" s="52" t="str">
        <f>IF(E354="","",IF(K354&lt;Sayfa3!$P$5,"P",IF(K354&gt;Sayfa3!$S$5,"P","")))</f>
        <v>P</v>
      </c>
      <c r="O354" s="53">
        <f t="shared" si="40"/>
        <v>2.4306999999999994</v>
      </c>
      <c r="P354" s="54">
        <f t="shared" si="41"/>
        <v>8.65</v>
      </c>
      <c r="Q354" s="55"/>
      <c r="R354" s="56" t="s">
        <v>35</v>
      </c>
    </row>
    <row r="355" spans="1:18" s="56" customFormat="1" ht="17.25" customHeight="1" outlineLevel="1">
      <c r="A355" s="41">
        <f t="shared" si="42"/>
        <v>8.65</v>
      </c>
      <c r="B355" s="42">
        <f t="shared" si="45"/>
        <v>344</v>
      </c>
      <c r="C355" s="43">
        <v>41225</v>
      </c>
      <c r="D355" s="44" t="str">
        <f t="shared" si="46"/>
        <v>Kasım 2012</v>
      </c>
      <c r="E355" s="45" t="s">
        <v>35</v>
      </c>
      <c r="F355" s="46">
        <v>3</v>
      </c>
      <c r="G355" s="47">
        <v>6</v>
      </c>
      <c r="H355" s="48">
        <f t="shared" si="47"/>
        <v>18</v>
      </c>
      <c r="I355" s="49">
        <v>3.5592999999999999</v>
      </c>
      <c r="J355" s="50">
        <v>3.07</v>
      </c>
      <c r="K355" s="51">
        <f t="shared" si="43"/>
        <v>0.48930000000000007</v>
      </c>
      <c r="L355" s="53">
        <f t="shared" si="44"/>
        <v>2.5806999999999998</v>
      </c>
      <c r="M355" s="51">
        <f>IF(I355="",0,IF(K355&lt;0,Sayfa3!$P$5,Sayfa3!$S$5))</f>
        <v>0.15000000000000036</v>
      </c>
      <c r="N355" s="52" t="str">
        <f>IF(E355="","",IF(K355&lt;Sayfa3!$P$5,"P",IF(K355&gt;Sayfa3!$S$5,"P","")))</f>
        <v>P</v>
      </c>
      <c r="O355" s="53">
        <f t="shared" si="40"/>
        <v>2.4306999999999994</v>
      </c>
      <c r="P355" s="54">
        <f t="shared" si="41"/>
        <v>8.65</v>
      </c>
      <c r="Q355" s="55"/>
      <c r="R355" s="56" t="s">
        <v>35</v>
      </c>
    </row>
    <row r="356" spans="1:18" s="56" customFormat="1" ht="17.25" customHeight="1" outlineLevel="1">
      <c r="A356" s="41">
        <f t="shared" si="42"/>
        <v>8.65</v>
      </c>
      <c r="B356" s="42">
        <f t="shared" si="45"/>
        <v>345</v>
      </c>
      <c r="C356" s="43">
        <v>41225</v>
      </c>
      <c r="D356" s="44" t="str">
        <f t="shared" si="46"/>
        <v>Kasım 2012</v>
      </c>
      <c r="E356" s="45" t="s">
        <v>35</v>
      </c>
      <c r="F356" s="46">
        <v>7</v>
      </c>
      <c r="G356" s="47">
        <v>6</v>
      </c>
      <c r="H356" s="48">
        <f t="shared" si="47"/>
        <v>42</v>
      </c>
      <c r="I356" s="49">
        <v>3.5592999999999999</v>
      </c>
      <c r="J356" s="50">
        <v>3.07</v>
      </c>
      <c r="K356" s="51">
        <f t="shared" si="43"/>
        <v>0.48930000000000007</v>
      </c>
      <c r="L356" s="53">
        <f t="shared" si="44"/>
        <v>2.5806999999999998</v>
      </c>
      <c r="M356" s="51">
        <f>IF(I356="",0,IF(K356&lt;0,Sayfa3!$P$5,Sayfa3!$S$5))</f>
        <v>0.15000000000000036</v>
      </c>
      <c r="N356" s="52" t="str">
        <f>IF(E356="","",IF(K356&lt;Sayfa3!$P$5,"P",IF(K356&gt;Sayfa3!$S$5,"P","")))</f>
        <v>P</v>
      </c>
      <c r="O356" s="53">
        <f t="shared" si="40"/>
        <v>2.4306999999999994</v>
      </c>
      <c r="P356" s="54">
        <f t="shared" si="41"/>
        <v>8.65</v>
      </c>
      <c r="Q356" s="55"/>
      <c r="R356" s="56" t="s">
        <v>35</v>
      </c>
    </row>
    <row r="357" spans="1:18" s="56" customFormat="1" ht="17.25" customHeight="1" outlineLevel="1">
      <c r="A357" s="41">
        <f t="shared" si="42"/>
        <v>8.65</v>
      </c>
      <c r="B357" s="42">
        <f t="shared" si="45"/>
        <v>346</v>
      </c>
      <c r="C357" s="43">
        <v>41225</v>
      </c>
      <c r="D357" s="44" t="str">
        <f t="shared" si="46"/>
        <v>Kasım 2012</v>
      </c>
      <c r="E357" s="45" t="s">
        <v>35</v>
      </c>
      <c r="F357" s="46">
        <v>3</v>
      </c>
      <c r="G357" s="47">
        <v>6</v>
      </c>
      <c r="H357" s="48">
        <f t="shared" si="47"/>
        <v>18</v>
      </c>
      <c r="I357" s="49">
        <v>3.5592999999999999</v>
      </c>
      <c r="J357" s="50">
        <v>3.07</v>
      </c>
      <c r="K357" s="51">
        <f t="shared" si="43"/>
        <v>0.48930000000000007</v>
      </c>
      <c r="L357" s="53">
        <f t="shared" si="44"/>
        <v>2.5806999999999998</v>
      </c>
      <c r="M357" s="51">
        <f>IF(I357="",0,IF(K357&lt;0,Sayfa3!$P$5,Sayfa3!$S$5))</f>
        <v>0.15000000000000036</v>
      </c>
      <c r="N357" s="52" t="str">
        <f>IF(E357="","",IF(K357&lt;Sayfa3!$P$5,"P",IF(K357&gt;Sayfa3!$S$5,"P","")))</f>
        <v>P</v>
      </c>
      <c r="O357" s="53">
        <f t="shared" si="40"/>
        <v>2.4306999999999994</v>
      </c>
      <c r="P357" s="54">
        <f t="shared" si="41"/>
        <v>8.65</v>
      </c>
      <c r="Q357" s="55"/>
      <c r="R357" s="56" t="s">
        <v>35</v>
      </c>
    </row>
    <row r="358" spans="1:18" s="56" customFormat="1" ht="17.25" customHeight="1" outlineLevel="1">
      <c r="A358" s="41">
        <f t="shared" si="42"/>
        <v>8.65</v>
      </c>
      <c r="B358" s="42">
        <f t="shared" si="45"/>
        <v>347</v>
      </c>
      <c r="C358" s="43">
        <v>41225</v>
      </c>
      <c r="D358" s="44" t="str">
        <f t="shared" si="46"/>
        <v>Kasım 2012</v>
      </c>
      <c r="E358" s="45" t="s">
        <v>35</v>
      </c>
      <c r="F358" s="46">
        <v>7</v>
      </c>
      <c r="G358" s="47">
        <v>6</v>
      </c>
      <c r="H358" s="48">
        <f t="shared" si="47"/>
        <v>42</v>
      </c>
      <c r="I358" s="49">
        <v>3.5592999999999999</v>
      </c>
      <c r="J358" s="50">
        <v>3.07</v>
      </c>
      <c r="K358" s="51">
        <f t="shared" si="43"/>
        <v>0.48930000000000007</v>
      </c>
      <c r="L358" s="53">
        <f t="shared" si="44"/>
        <v>2.5806999999999998</v>
      </c>
      <c r="M358" s="51">
        <f>IF(I358="",0,IF(K358&lt;0,Sayfa3!$P$5,Sayfa3!$S$5))</f>
        <v>0.15000000000000036</v>
      </c>
      <c r="N358" s="52" t="str">
        <f>IF(E358="","",IF(K358&lt;Sayfa3!$P$5,"P",IF(K358&gt;Sayfa3!$S$5,"P","")))</f>
        <v>P</v>
      </c>
      <c r="O358" s="53">
        <f t="shared" si="40"/>
        <v>2.4306999999999994</v>
      </c>
      <c r="P358" s="54">
        <f t="shared" si="41"/>
        <v>8.65</v>
      </c>
      <c r="Q358" s="55"/>
      <c r="R358" s="56" t="s">
        <v>35</v>
      </c>
    </row>
    <row r="359" spans="1:18" s="56" customFormat="1" ht="17.25" customHeight="1" outlineLevel="1">
      <c r="A359" s="41">
        <f t="shared" si="42"/>
        <v>8.65</v>
      </c>
      <c r="B359" s="42">
        <f t="shared" si="45"/>
        <v>348</v>
      </c>
      <c r="C359" s="43">
        <v>41225</v>
      </c>
      <c r="D359" s="44" t="str">
        <f t="shared" si="46"/>
        <v>Kasım 2012</v>
      </c>
      <c r="E359" s="45" t="s">
        <v>35</v>
      </c>
      <c r="F359" s="46">
        <v>5</v>
      </c>
      <c r="G359" s="47">
        <v>6</v>
      </c>
      <c r="H359" s="48">
        <f t="shared" si="47"/>
        <v>30</v>
      </c>
      <c r="I359" s="49">
        <v>3.5592999999999999</v>
      </c>
      <c r="J359" s="50">
        <v>3.07</v>
      </c>
      <c r="K359" s="51">
        <f t="shared" si="43"/>
        <v>0.48930000000000007</v>
      </c>
      <c r="L359" s="53">
        <f t="shared" si="44"/>
        <v>2.5806999999999998</v>
      </c>
      <c r="M359" s="51">
        <f>IF(I359="",0,IF(K359&lt;0,Sayfa3!$P$5,Sayfa3!$S$5))</f>
        <v>0.15000000000000036</v>
      </c>
      <c r="N359" s="52" t="str">
        <f>IF(E359="","",IF(K359&lt;Sayfa3!$P$5,"P",IF(K359&gt;Sayfa3!$S$5,"P","")))</f>
        <v>P</v>
      </c>
      <c r="O359" s="53">
        <f t="shared" si="40"/>
        <v>2.4306999999999994</v>
      </c>
      <c r="P359" s="54">
        <f t="shared" si="41"/>
        <v>8.65</v>
      </c>
      <c r="Q359" s="55"/>
      <c r="R359" s="56" t="s">
        <v>35</v>
      </c>
    </row>
    <row r="360" spans="1:18" s="56" customFormat="1" ht="17.25" customHeight="1" outlineLevel="1">
      <c r="A360" s="41">
        <f t="shared" si="42"/>
        <v>8.65</v>
      </c>
      <c r="B360" s="42">
        <f t="shared" si="45"/>
        <v>349</v>
      </c>
      <c r="C360" s="43">
        <v>41225</v>
      </c>
      <c r="D360" s="44" t="str">
        <f t="shared" si="46"/>
        <v>Kasım 2012</v>
      </c>
      <c r="E360" s="45" t="s">
        <v>35</v>
      </c>
      <c r="F360" s="46">
        <v>2</v>
      </c>
      <c r="G360" s="47">
        <v>6</v>
      </c>
      <c r="H360" s="48">
        <f t="shared" si="47"/>
        <v>12</v>
      </c>
      <c r="I360" s="49">
        <v>3.5592999999999999</v>
      </c>
      <c r="J360" s="50">
        <v>3.07</v>
      </c>
      <c r="K360" s="51">
        <f t="shared" si="43"/>
        <v>0.48930000000000007</v>
      </c>
      <c r="L360" s="53">
        <f t="shared" si="44"/>
        <v>2.5806999999999998</v>
      </c>
      <c r="M360" s="51">
        <f>IF(I360="",0,IF(K360&lt;0,Sayfa3!$P$5,Sayfa3!$S$5))</f>
        <v>0.15000000000000036</v>
      </c>
      <c r="N360" s="52" t="str">
        <f>IF(E360="","",IF(K360&lt;Sayfa3!$P$5,"P",IF(K360&gt;Sayfa3!$S$5,"P","")))</f>
        <v>P</v>
      </c>
      <c r="O360" s="53">
        <f t="shared" si="40"/>
        <v>2.4306999999999994</v>
      </c>
      <c r="P360" s="54">
        <f t="shared" si="41"/>
        <v>8.65</v>
      </c>
      <c r="Q360" s="55"/>
      <c r="R360" s="56" t="s">
        <v>35</v>
      </c>
    </row>
    <row r="361" spans="1:18" s="56" customFormat="1" ht="17.25" customHeight="1" outlineLevel="1">
      <c r="A361" s="41">
        <f t="shared" si="42"/>
        <v>8.65</v>
      </c>
      <c r="B361" s="42">
        <f t="shared" si="45"/>
        <v>350</v>
      </c>
      <c r="C361" s="43">
        <v>41225</v>
      </c>
      <c r="D361" s="44" t="str">
        <f t="shared" si="46"/>
        <v>Kasım 2012</v>
      </c>
      <c r="E361" s="45" t="s">
        <v>35</v>
      </c>
      <c r="F361" s="46">
        <v>3</v>
      </c>
      <c r="G361" s="47">
        <v>6</v>
      </c>
      <c r="H361" s="48">
        <f t="shared" si="47"/>
        <v>18</v>
      </c>
      <c r="I361" s="49">
        <v>3.5592999999999999</v>
      </c>
      <c r="J361" s="50">
        <v>3.07</v>
      </c>
      <c r="K361" s="51">
        <f t="shared" si="43"/>
        <v>0.48930000000000007</v>
      </c>
      <c r="L361" s="53">
        <f t="shared" si="44"/>
        <v>2.5806999999999998</v>
      </c>
      <c r="M361" s="51">
        <f>IF(I361="",0,IF(K361&lt;0,Sayfa3!$P$5,Sayfa3!$S$5))</f>
        <v>0.15000000000000036</v>
      </c>
      <c r="N361" s="52" t="str">
        <f>IF(E361="","",IF(K361&lt;Sayfa3!$P$5,"P",IF(K361&gt;Sayfa3!$S$5,"P","")))</f>
        <v>P</v>
      </c>
      <c r="O361" s="53">
        <f t="shared" si="40"/>
        <v>2.4306999999999994</v>
      </c>
      <c r="P361" s="54">
        <f t="shared" si="41"/>
        <v>8.65</v>
      </c>
      <c r="Q361" s="55"/>
      <c r="R361" s="56" t="s">
        <v>35</v>
      </c>
    </row>
    <row r="362" spans="1:18" s="56" customFormat="1" ht="17.25" customHeight="1" outlineLevel="1">
      <c r="A362" s="41">
        <f t="shared" si="42"/>
        <v>8.65</v>
      </c>
      <c r="B362" s="42">
        <f t="shared" si="45"/>
        <v>351</v>
      </c>
      <c r="C362" s="43">
        <v>41225</v>
      </c>
      <c r="D362" s="44" t="str">
        <f t="shared" si="46"/>
        <v>Kasım 2012</v>
      </c>
      <c r="E362" s="45" t="s">
        <v>35</v>
      </c>
      <c r="F362" s="46">
        <v>7</v>
      </c>
      <c r="G362" s="47">
        <v>6</v>
      </c>
      <c r="H362" s="48">
        <f t="shared" si="47"/>
        <v>42</v>
      </c>
      <c r="I362" s="49">
        <v>3.5592999999999999</v>
      </c>
      <c r="J362" s="50">
        <v>3.07</v>
      </c>
      <c r="K362" s="51">
        <f t="shared" si="43"/>
        <v>0.48930000000000007</v>
      </c>
      <c r="L362" s="53">
        <f t="shared" si="44"/>
        <v>2.5806999999999998</v>
      </c>
      <c r="M362" s="51">
        <f>IF(I362="",0,IF(K362&lt;0,Sayfa3!$P$5,Sayfa3!$S$5))</f>
        <v>0.15000000000000036</v>
      </c>
      <c r="N362" s="52" t="str">
        <f>IF(E362="","",IF(K362&lt;Sayfa3!$P$5,"P",IF(K362&gt;Sayfa3!$S$5,"P","")))</f>
        <v>P</v>
      </c>
      <c r="O362" s="53">
        <f t="shared" si="40"/>
        <v>2.4306999999999994</v>
      </c>
      <c r="P362" s="54">
        <f t="shared" si="41"/>
        <v>8.65</v>
      </c>
      <c r="Q362" s="55"/>
      <c r="R362" s="56" t="s">
        <v>35</v>
      </c>
    </row>
    <row r="363" spans="1:18" s="56" customFormat="1" ht="17.25" customHeight="1" outlineLevel="1">
      <c r="A363" s="41">
        <f t="shared" si="42"/>
        <v>8.65</v>
      </c>
      <c r="B363" s="42">
        <f t="shared" si="45"/>
        <v>352</v>
      </c>
      <c r="C363" s="43">
        <v>41225</v>
      </c>
      <c r="D363" s="44" t="str">
        <f t="shared" si="46"/>
        <v>Kasım 2012</v>
      </c>
      <c r="E363" s="45" t="s">
        <v>35</v>
      </c>
      <c r="F363" s="46">
        <v>5</v>
      </c>
      <c r="G363" s="47">
        <v>6</v>
      </c>
      <c r="H363" s="48">
        <f t="shared" si="47"/>
        <v>30</v>
      </c>
      <c r="I363" s="49">
        <v>3.5592999999999999</v>
      </c>
      <c r="J363" s="50">
        <v>3.07</v>
      </c>
      <c r="K363" s="51">
        <f t="shared" si="43"/>
        <v>0.48930000000000007</v>
      </c>
      <c r="L363" s="53">
        <f t="shared" si="44"/>
        <v>2.5806999999999998</v>
      </c>
      <c r="M363" s="51">
        <f>IF(I363="",0,IF(K363&lt;0,Sayfa3!$P$5,Sayfa3!$S$5))</f>
        <v>0.15000000000000036</v>
      </c>
      <c r="N363" s="52" t="str">
        <f>IF(E363="","",IF(K363&lt;Sayfa3!$P$5,"P",IF(K363&gt;Sayfa3!$S$5,"P","")))</f>
        <v>P</v>
      </c>
      <c r="O363" s="53">
        <f t="shared" si="40"/>
        <v>2.4306999999999994</v>
      </c>
      <c r="P363" s="54">
        <f t="shared" si="41"/>
        <v>8.65</v>
      </c>
      <c r="Q363" s="55"/>
      <c r="R363" s="56" t="s">
        <v>35</v>
      </c>
    </row>
    <row r="364" spans="1:18" s="56" customFormat="1" ht="17.25" customHeight="1" outlineLevel="1">
      <c r="A364" s="41">
        <f t="shared" si="42"/>
        <v>8.65</v>
      </c>
      <c r="B364" s="42">
        <f t="shared" si="45"/>
        <v>353</v>
      </c>
      <c r="C364" s="43">
        <v>41225</v>
      </c>
      <c r="D364" s="44" t="str">
        <f t="shared" si="46"/>
        <v>Kasım 2012</v>
      </c>
      <c r="E364" s="45" t="s">
        <v>35</v>
      </c>
      <c r="F364" s="46">
        <v>2</v>
      </c>
      <c r="G364" s="47">
        <v>6</v>
      </c>
      <c r="H364" s="48">
        <f t="shared" si="47"/>
        <v>12</v>
      </c>
      <c r="I364" s="49">
        <v>3.5592999999999999</v>
      </c>
      <c r="J364" s="50">
        <v>3.07</v>
      </c>
      <c r="K364" s="51">
        <f t="shared" si="43"/>
        <v>0.48930000000000007</v>
      </c>
      <c r="L364" s="53">
        <f t="shared" si="44"/>
        <v>2.5806999999999998</v>
      </c>
      <c r="M364" s="51">
        <f>IF(I364="",0,IF(K364&lt;0,Sayfa3!$P$5,Sayfa3!$S$5))</f>
        <v>0.15000000000000036</v>
      </c>
      <c r="N364" s="52" t="str">
        <f>IF(E364="","",IF(K364&lt;Sayfa3!$P$5,"P",IF(K364&gt;Sayfa3!$S$5,"P","")))</f>
        <v>P</v>
      </c>
      <c r="O364" s="53">
        <f t="shared" si="40"/>
        <v>2.4306999999999994</v>
      </c>
      <c r="P364" s="54">
        <f t="shared" si="41"/>
        <v>8.65</v>
      </c>
      <c r="Q364" s="55"/>
      <c r="R364" s="56" t="s">
        <v>35</v>
      </c>
    </row>
    <row r="365" spans="1:18" s="56" customFormat="1" ht="17.25" customHeight="1" outlineLevel="1">
      <c r="A365" s="41">
        <f t="shared" si="42"/>
        <v>8.65</v>
      </c>
      <c r="B365" s="42">
        <f t="shared" si="45"/>
        <v>354</v>
      </c>
      <c r="C365" s="43">
        <v>41225</v>
      </c>
      <c r="D365" s="44" t="str">
        <f t="shared" si="46"/>
        <v>Kasım 2012</v>
      </c>
      <c r="E365" s="45" t="s">
        <v>35</v>
      </c>
      <c r="F365" s="46">
        <v>2</v>
      </c>
      <c r="G365" s="47">
        <v>6</v>
      </c>
      <c r="H365" s="48">
        <f t="shared" si="47"/>
        <v>12</v>
      </c>
      <c r="I365" s="49">
        <v>3.5592999999999999</v>
      </c>
      <c r="J365" s="50">
        <v>3.07</v>
      </c>
      <c r="K365" s="51">
        <f t="shared" si="43"/>
        <v>0.48930000000000007</v>
      </c>
      <c r="L365" s="53">
        <f t="shared" si="44"/>
        <v>2.5806999999999998</v>
      </c>
      <c r="M365" s="51">
        <f>IF(I365="",0,IF(K365&lt;0,Sayfa3!$P$5,Sayfa3!$S$5))</f>
        <v>0.15000000000000036</v>
      </c>
      <c r="N365" s="52" t="str">
        <f>IF(E365="","",IF(K365&lt;Sayfa3!$P$5,"P",IF(K365&gt;Sayfa3!$S$5,"P","")))</f>
        <v>P</v>
      </c>
      <c r="O365" s="53">
        <f t="shared" si="40"/>
        <v>2.4306999999999994</v>
      </c>
      <c r="P365" s="54">
        <f t="shared" si="41"/>
        <v>8.65</v>
      </c>
      <c r="Q365" s="55"/>
      <c r="R365" s="56" t="s">
        <v>35</v>
      </c>
    </row>
    <row r="366" spans="1:18" s="56" customFormat="1" ht="17.25" customHeight="1" outlineLevel="1">
      <c r="A366" s="41">
        <f t="shared" si="42"/>
        <v>8.65</v>
      </c>
      <c r="B366" s="42">
        <f t="shared" si="45"/>
        <v>355</v>
      </c>
      <c r="C366" s="43">
        <v>41225</v>
      </c>
      <c r="D366" s="44" t="str">
        <f t="shared" si="46"/>
        <v>Kasım 2012</v>
      </c>
      <c r="E366" s="45" t="s">
        <v>35</v>
      </c>
      <c r="F366" s="46">
        <v>5</v>
      </c>
      <c r="G366" s="47">
        <v>6</v>
      </c>
      <c r="H366" s="48">
        <f t="shared" si="47"/>
        <v>30</v>
      </c>
      <c r="I366" s="49">
        <v>3.5592999999999999</v>
      </c>
      <c r="J366" s="50">
        <v>3.07</v>
      </c>
      <c r="K366" s="51">
        <f t="shared" si="43"/>
        <v>0.48930000000000007</v>
      </c>
      <c r="L366" s="53">
        <f t="shared" si="44"/>
        <v>2.5806999999999998</v>
      </c>
      <c r="M366" s="51">
        <f>IF(I366="",0,IF(K366&lt;0,Sayfa3!$P$5,Sayfa3!$S$5))</f>
        <v>0.15000000000000036</v>
      </c>
      <c r="N366" s="52" t="str">
        <f>IF(E366="","",IF(K366&lt;Sayfa3!$P$5,"P",IF(K366&gt;Sayfa3!$S$5,"P","")))</f>
        <v>P</v>
      </c>
      <c r="O366" s="53">
        <f t="shared" si="40"/>
        <v>2.4306999999999994</v>
      </c>
      <c r="P366" s="54">
        <f t="shared" si="41"/>
        <v>8.65</v>
      </c>
      <c r="Q366" s="55"/>
      <c r="R366" s="56" t="s">
        <v>35</v>
      </c>
    </row>
    <row r="367" spans="1:18" s="56" customFormat="1" ht="17.25" customHeight="1" outlineLevel="1">
      <c r="A367" s="41">
        <f t="shared" si="42"/>
        <v>8.65</v>
      </c>
      <c r="B367" s="42">
        <f t="shared" si="45"/>
        <v>356</v>
      </c>
      <c r="C367" s="43">
        <v>41225</v>
      </c>
      <c r="D367" s="44" t="str">
        <f t="shared" si="46"/>
        <v>Kasım 2012</v>
      </c>
      <c r="E367" s="45" t="s">
        <v>35</v>
      </c>
      <c r="F367" s="46">
        <v>7</v>
      </c>
      <c r="G367" s="47">
        <v>6</v>
      </c>
      <c r="H367" s="48">
        <f t="shared" si="47"/>
        <v>42</v>
      </c>
      <c r="I367" s="49">
        <v>3.5592999999999999</v>
      </c>
      <c r="J367" s="50">
        <v>3.07</v>
      </c>
      <c r="K367" s="51">
        <f t="shared" si="43"/>
        <v>0.48930000000000007</v>
      </c>
      <c r="L367" s="53">
        <f t="shared" si="44"/>
        <v>2.5806999999999998</v>
      </c>
      <c r="M367" s="51">
        <f>IF(I367="",0,IF(K367&lt;0,Sayfa3!$P$5,Sayfa3!$S$5))</f>
        <v>0.15000000000000036</v>
      </c>
      <c r="N367" s="52" t="str">
        <f>IF(E367="","",IF(K367&lt;Sayfa3!$P$5,"P",IF(K367&gt;Sayfa3!$S$5,"P","")))</f>
        <v>P</v>
      </c>
      <c r="O367" s="53">
        <f t="shared" si="40"/>
        <v>2.4306999999999994</v>
      </c>
      <c r="P367" s="54">
        <f t="shared" si="41"/>
        <v>8.65</v>
      </c>
      <c r="Q367" s="55"/>
      <c r="R367" s="56" t="s">
        <v>35</v>
      </c>
    </row>
    <row r="368" spans="1:18" s="56" customFormat="1" ht="17.25" customHeight="1" outlineLevel="1">
      <c r="A368" s="41">
        <f t="shared" si="42"/>
        <v>8.65</v>
      </c>
      <c r="B368" s="42">
        <f t="shared" si="45"/>
        <v>357</v>
      </c>
      <c r="C368" s="43">
        <v>41225</v>
      </c>
      <c r="D368" s="44" t="str">
        <f t="shared" si="46"/>
        <v>Kasım 2012</v>
      </c>
      <c r="E368" s="45" t="s">
        <v>35</v>
      </c>
      <c r="F368" s="46">
        <v>3</v>
      </c>
      <c r="G368" s="47">
        <v>6</v>
      </c>
      <c r="H368" s="48">
        <f t="shared" si="47"/>
        <v>18</v>
      </c>
      <c r="I368" s="49">
        <v>3.5592999999999999</v>
      </c>
      <c r="J368" s="50">
        <v>3.07</v>
      </c>
      <c r="K368" s="51">
        <f t="shared" si="43"/>
        <v>0.48930000000000007</v>
      </c>
      <c r="L368" s="53">
        <f t="shared" si="44"/>
        <v>2.5806999999999998</v>
      </c>
      <c r="M368" s="51">
        <f>IF(I368="",0,IF(K368&lt;0,Sayfa3!$P$5,Sayfa3!$S$5))</f>
        <v>0.15000000000000036</v>
      </c>
      <c r="N368" s="52" t="str">
        <f>IF(E368="","",IF(K368&lt;Sayfa3!$P$5,"P",IF(K368&gt;Sayfa3!$S$5,"P","")))</f>
        <v>P</v>
      </c>
      <c r="O368" s="53">
        <f t="shared" si="40"/>
        <v>2.4306999999999994</v>
      </c>
      <c r="P368" s="54">
        <f t="shared" si="41"/>
        <v>8.65</v>
      </c>
      <c r="Q368" s="55"/>
      <c r="R368" s="56" t="s">
        <v>35</v>
      </c>
    </row>
    <row r="369" spans="1:18" s="56" customFormat="1" ht="17.25" customHeight="1" outlineLevel="1">
      <c r="A369" s="41">
        <f t="shared" si="42"/>
        <v>8.65</v>
      </c>
      <c r="B369" s="42">
        <f t="shared" si="45"/>
        <v>358</v>
      </c>
      <c r="C369" s="43">
        <v>41225</v>
      </c>
      <c r="D369" s="44" t="str">
        <f t="shared" si="46"/>
        <v>Kasım 2012</v>
      </c>
      <c r="E369" s="45" t="s">
        <v>35</v>
      </c>
      <c r="F369" s="46">
        <v>5</v>
      </c>
      <c r="G369" s="47">
        <v>6</v>
      </c>
      <c r="H369" s="48">
        <f t="shared" si="47"/>
        <v>30</v>
      </c>
      <c r="I369" s="49">
        <v>3.5592999999999999</v>
      </c>
      <c r="J369" s="50">
        <v>3.07</v>
      </c>
      <c r="K369" s="51">
        <f t="shared" si="43"/>
        <v>0.48930000000000007</v>
      </c>
      <c r="L369" s="53">
        <f t="shared" si="44"/>
        <v>2.5806999999999998</v>
      </c>
      <c r="M369" s="51">
        <f>IF(I369="",0,IF(K369&lt;0,Sayfa3!$P$5,Sayfa3!$S$5))</f>
        <v>0.15000000000000036</v>
      </c>
      <c r="N369" s="52" t="str">
        <f>IF(E369="","",IF(K369&lt;Sayfa3!$P$5,"P",IF(K369&gt;Sayfa3!$S$5,"P","")))</f>
        <v>P</v>
      </c>
      <c r="O369" s="53">
        <f t="shared" si="40"/>
        <v>2.4306999999999994</v>
      </c>
      <c r="P369" s="54">
        <f t="shared" si="41"/>
        <v>8.65</v>
      </c>
      <c r="Q369" s="55"/>
      <c r="R369" s="56" t="s">
        <v>35</v>
      </c>
    </row>
    <row r="370" spans="1:18" s="56" customFormat="1" ht="17.25" customHeight="1" outlineLevel="1">
      <c r="A370" s="41">
        <f t="shared" si="42"/>
        <v>8.65</v>
      </c>
      <c r="B370" s="42">
        <f t="shared" si="45"/>
        <v>359</v>
      </c>
      <c r="C370" s="43">
        <v>41225</v>
      </c>
      <c r="D370" s="44" t="str">
        <f t="shared" si="46"/>
        <v>Kasım 2012</v>
      </c>
      <c r="E370" s="45" t="s">
        <v>35</v>
      </c>
      <c r="F370" s="46">
        <v>2</v>
      </c>
      <c r="G370" s="47">
        <v>6</v>
      </c>
      <c r="H370" s="48">
        <f t="shared" si="47"/>
        <v>12</v>
      </c>
      <c r="I370" s="49">
        <v>3.5592999999999999</v>
      </c>
      <c r="J370" s="50">
        <v>3.07</v>
      </c>
      <c r="K370" s="51">
        <f t="shared" si="43"/>
        <v>0.48930000000000007</v>
      </c>
      <c r="L370" s="53">
        <f t="shared" si="44"/>
        <v>2.5806999999999998</v>
      </c>
      <c r="M370" s="51">
        <f>IF(I370="",0,IF(K370&lt;0,Sayfa3!$P$5,Sayfa3!$S$5))</f>
        <v>0.15000000000000036</v>
      </c>
      <c r="N370" s="52" t="str">
        <f>IF(E370="","",IF(K370&lt;Sayfa3!$P$5,"P",IF(K370&gt;Sayfa3!$S$5,"P","")))</f>
        <v>P</v>
      </c>
      <c r="O370" s="53">
        <f t="shared" si="40"/>
        <v>2.4306999999999994</v>
      </c>
      <c r="P370" s="54">
        <f t="shared" si="41"/>
        <v>8.65</v>
      </c>
      <c r="Q370" s="55"/>
      <c r="R370" s="56" t="s">
        <v>35</v>
      </c>
    </row>
    <row r="371" spans="1:18" s="56" customFormat="1" ht="17.25" customHeight="1" outlineLevel="1">
      <c r="A371" s="41">
        <f t="shared" si="42"/>
        <v>8.65</v>
      </c>
      <c r="B371" s="42">
        <f t="shared" si="45"/>
        <v>360</v>
      </c>
      <c r="C371" s="43">
        <v>41225</v>
      </c>
      <c r="D371" s="44" t="str">
        <f t="shared" si="46"/>
        <v>Kasım 2012</v>
      </c>
      <c r="E371" s="45" t="s">
        <v>35</v>
      </c>
      <c r="F371" s="46">
        <v>3</v>
      </c>
      <c r="G371" s="47">
        <v>6</v>
      </c>
      <c r="H371" s="48">
        <f t="shared" si="47"/>
        <v>18</v>
      </c>
      <c r="I371" s="49">
        <v>3.5592999999999999</v>
      </c>
      <c r="J371" s="50">
        <v>3.07</v>
      </c>
      <c r="K371" s="51">
        <f t="shared" si="43"/>
        <v>0.48930000000000007</v>
      </c>
      <c r="L371" s="53">
        <f t="shared" si="44"/>
        <v>2.5806999999999998</v>
      </c>
      <c r="M371" s="51">
        <f>IF(I371="",0,IF(K371&lt;0,Sayfa3!$P$5,Sayfa3!$S$5))</f>
        <v>0.15000000000000036</v>
      </c>
      <c r="N371" s="52" t="str">
        <f>IF(E371="","",IF(K371&lt;Sayfa3!$P$5,"P",IF(K371&gt;Sayfa3!$S$5,"P","")))</f>
        <v>P</v>
      </c>
      <c r="O371" s="53">
        <f t="shared" si="40"/>
        <v>2.4306999999999994</v>
      </c>
      <c r="P371" s="54">
        <f t="shared" si="41"/>
        <v>8.65</v>
      </c>
      <c r="Q371" s="55"/>
      <c r="R371" s="56" t="s">
        <v>35</v>
      </c>
    </row>
    <row r="372" spans="1:18" s="56" customFormat="1" ht="17.25" customHeight="1" outlineLevel="1">
      <c r="A372" s="41">
        <f t="shared" si="42"/>
        <v>8.65</v>
      </c>
      <c r="B372" s="42">
        <f t="shared" si="45"/>
        <v>361</v>
      </c>
      <c r="C372" s="43">
        <v>41225</v>
      </c>
      <c r="D372" s="44" t="str">
        <f t="shared" si="46"/>
        <v>Kasım 2012</v>
      </c>
      <c r="E372" s="45" t="s">
        <v>35</v>
      </c>
      <c r="F372" s="46">
        <v>7</v>
      </c>
      <c r="G372" s="47">
        <v>6</v>
      </c>
      <c r="H372" s="48">
        <f t="shared" si="47"/>
        <v>42</v>
      </c>
      <c r="I372" s="49">
        <v>3.5592999999999999</v>
      </c>
      <c r="J372" s="50">
        <v>3.07</v>
      </c>
      <c r="K372" s="51">
        <f t="shared" si="43"/>
        <v>0.48930000000000007</v>
      </c>
      <c r="L372" s="53">
        <f t="shared" si="44"/>
        <v>2.5806999999999998</v>
      </c>
      <c r="M372" s="51">
        <f>IF(I372="",0,IF(K372&lt;0,Sayfa3!$P$5,Sayfa3!$S$5))</f>
        <v>0.15000000000000036</v>
      </c>
      <c r="N372" s="52" t="str">
        <f>IF(E372="","",IF(K372&lt;Sayfa3!$P$5,"P",IF(K372&gt;Sayfa3!$S$5,"P","")))</f>
        <v>P</v>
      </c>
      <c r="O372" s="53">
        <f t="shared" si="40"/>
        <v>2.4306999999999994</v>
      </c>
      <c r="P372" s="54">
        <f t="shared" si="41"/>
        <v>8.65</v>
      </c>
      <c r="Q372" s="55"/>
      <c r="R372" s="56" t="s">
        <v>35</v>
      </c>
    </row>
    <row r="373" spans="1:18" s="56" customFormat="1" ht="17.25" customHeight="1" outlineLevel="1">
      <c r="A373" s="41">
        <f t="shared" si="42"/>
        <v>8.65</v>
      </c>
      <c r="B373" s="42">
        <f t="shared" si="45"/>
        <v>362</v>
      </c>
      <c r="C373" s="43">
        <v>41225</v>
      </c>
      <c r="D373" s="44" t="str">
        <f t="shared" si="46"/>
        <v>Kasım 2012</v>
      </c>
      <c r="E373" s="45" t="s">
        <v>35</v>
      </c>
      <c r="F373" s="46">
        <v>5</v>
      </c>
      <c r="G373" s="47">
        <v>6</v>
      </c>
      <c r="H373" s="48">
        <f t="shared" si="47"/>
        <v>30</v>
      </c>
      <c r="I373" s="49">
        <v>3.5592999999999999</v>
      </c>
      <c r="J373" s="50">
        <v>3.07</v>
      </c>
      <c r="K373" s="51">
        <f t="shared" si="43"/>
        <v>0.48930000000000007</v>
      </c>
      <c r="L373" s="53">
        <f t="shared" si="44"/>
        <v>2.5806999999999998</v>
      </c>
      <c r="M373" s="51">
        <f>IF(I373="",0,IF(K373&lt;0,Sayfa3!$P$5,Sayfa3!$S$5))</f>
        <v>0.15000000000000036</v>
      </c>
      <c r="N373" s="52" t="str">
        <f>IF(E373="","",IF(K373&lt;Sayfa3!$P$5,"P",IF(K373&gt;Sayfa3!$S$5,"P","")))</f>
        <v>P</v>
      </c>
      <c r="O373" s="53">
        <f t="shared" si="40"/>
        <v>2.4306999999999994</v>
      </c>
      <c r="P373" s="54">
        <f t="shared" si="41"/>
        <v>8.65</v>
      </c>
      <c r="Q373" s="55"/>
      <c r="R373" s="56" t="s">
        <v>35</v>
      </c>
    </row>
    <row r="374" spans="1:18" s="56" customFormat="1" ht="17.25" customHeight="1" outlineLevel="1">
      <c r="A374" s="41">
        <f t="shared" si="42"/>
        <v>8.65</v>
      </c>
      <c r="B374" s="42">
        <f t="shared" si="45"/>
        <v>363</v>
      </c>
      <c r="C374" s="43">
        <v>41225</v>
      </c>
      <c r="D374" s="44" t="str">
        <f t="shared" si="46"/>
        <v>Kasım 2012</v>
      </c>
      <c r="E374" s="45" t="s">
        <v>35</v>
      </c>
      <c r="F374" s="46">
        <v>2</v>
      </c>
      <c r="G374" s="47">
        <v>6</v>
      </c>
      <c r="H374" s="48">
        <f t="shared" si="47"/>
        <v>12</v>
      </c>
      <c r="I374" s="49">
        <v>3.5592999999999999</v>
      </c>
      <c r="J374" s="50">
        <v>3.07</v>
      </c>
      <c r="K374" s="51">
        <f t="shared" si="43"/>
        <v>0.48930000000000007</v>
      </c>
      <c r="L374" s="53">
        <f t="shared" si="44"/>
        <v>2.5806999999999998</v>
      </c>
      <c r="M374" s="51">
        <f>IF(I374="",0,IF(K374&lt;0,Sayfa3!$P$5,Sayfa3!$S$5))</f>
        <v>0.15000000000000036</v>
      </c>
      <c r="N374" s="52" t="str">
        <f>IF(E374="","",IF(K374&lt;Sayfa3!$P$5,"P",IF(K374&gt;Sayfa3!$S$5,"P","")))</f>
        <v>P</v>
      </c>
      <c r="O374" s="53">
        <f t="shared" si="40"/>
        <v>2.4306999999999994</v>
      </c>
      <c r="P374" s="54">
        <f t="shared" si="41"/>
        <v>8.65</v>
      </c>
      <c r="Q374" s="55"/>
      <c r="R374" s="56" t="s">
        <v>35</v>
      </c>
    </row>
    <row r="375" spans="1:18" s="56" customFormat="1" ht="17.25" customHeight="1" outlineLevel="1">
      <c r="A375" s="41">
        <f t="shared" si="42"/>
        <v>8.65</v>
      </c>
      <c r="B375" s="42">
        <f t="shared" si="45"/>
        <v>364</v>
      </c>
      <c r="C375" s="43">
        <v>41225</v>
      </c>
      <c r="D375" s="44" t="str">
        <f t="shared" si="46"/>
        <v>Kasım 2012</v>
      </c>
      <c r="E375" s="45" t="s">
        <v>35</v>
      </c>
      <c r="F375" s="46">
        <v>7</v>
      </c>
      <c r="G375" s="47">
        <v>6</v>
      </c>
      <c r="H375" s="48">
        <f t="shared" si="47"/>
        <v>42</v>
      </c>
      <c r="I375" s="49">
        <v>3.5592999999999999</v>
      </c>
      <c r="J375" s="50">
        <v>3.07</v>
      </c>
      <c r="K375" s="51">
        <f t="shared" si="43"/>
        <v>0.48930000000000007</v>
      </c>
      <c r="L375" s="53">
        <f t="shared" si="44"/>
        <v>2.5806999999999998</v>
      </c>
      <c r="M375" s="51">
        <f>IF(I375="",0,IF(K375&lt;0,Sayfa3!$P$5,Sayfa3!$S$5))</f>
        <v>0.15000000000000036</v>
      </c>
      <c r="N375" s="52" t="str">
        <f>IF(E375="","",IF(K375&lt;Sayfa3!$P$5,"P",IF(K375&gt;Sayfa3!$S$5,"P","")))</f>
        <v>P</v>
      </c>
      <c r="O375" s="53">
        <f t="shared" si="40"/>
        <v>2.4306999999999994</v>
      </c>
      <c r="P375" s="54">
        <f t="shared" si="41"/>
        <v>8.65</v>
      </c>
      <c r="Q375" s="55"/>
      <c r="R375" s="56" t="s">
        <v>35</v>
      </c>
    </row>
    <row r="376" spans="1:18" s="56" customFormat="1" ht="17.25" customHeight="1" outlineLevel="1">
      <c r="A376" s="41">
        <f t="shared" si="42"/>
        <v>8.65</v>
      </c>
      <c r="B376" s="42">
        <f t="shared" si="45"/>
        <v>365</v>
      </c>
      <c r="C376" s="43">
        <v>41225</v>
      </c>
      <c r="D376" s="44" t="str">
        <f t="shared" si="46"/>
        <v>Kasım 2012</v>
      </c>
      <c r="E376" s="45" t="s">
        <v>35</v>
      </c>
      <c r="F376" s="46">
        <v>3</v>
      </c>
      <c r="G376" s="47">
        <v>6</v>
      </c>
      <c r="H376" s="48">
        <f t="shared" si="47"/>
        <v>18</v>
      </c>
      <c r="I376" s="49">
        <v>3.5592999999999999</v>
      </c>
      <c r="J376" s="50">
        <v>3.07</v>
      </c>
      <c r="K376" s="51">
        <f t="shared" si="43"/>
        <v>0.48930000000000007</v>
      </c>
      <c r="L376" s="53">
        <f t="shared" si="44"/>
        <v>2.5806999999999998</v>
      </c>
      <c r="M376" s="51">
        <f>IF(I376="",0,IF(K376&lt;0,Sayfa3!$P$5,Sayfa3!$S$5))</f>
        <v>0.15000000000000036</v>
      </c>
      <c r="N376" s="52" t="str">
        <f>IF(E376="","",IF(K376&lt;Sayfa3!$P$5,"P",IF(K376&gt;Sayfa3!$S$5,"P","")))</f>
        <v>P</v>
      </c>
      <c r="O376" s="53">
        <f t="shared" si="40"/>
        <v>2.4306999999999994</v>
      </c>
      <c r="P376" s="54">
        <f t="shared" si="41"/>
        <v>8.65</v>
      </c>
      <c r="Q376" s="55"/>
      <c r="R376" s="56" t="s">
        <v>35</v>
      </c>
    </row>
    <row r="377" spans="1:18" s="56" customFormat="1" ht="17.25" customHeight="1" outlineLevel="1">
      <c r="A377" s="41">
        <f t="shared" si="42"/>
        <v>8.65</v>
      </c>
      <c r="B377" s="42">
        <f t="shared" si="45"/>
        <v>366</v>
      </c>
      <c r="C377" s="43">
        <v>41225</v>
      </c>
      <c r="D377" s="44" t="str">
        <f t="shared" si="46"/>
        <v>Kasım 2012</v>
      </c>
      <c r="E377" s="45" t="s">
        <v>35</v>
      </c>
      <c r="F377" s="46">
        <v>5</v>
      </c>
      <c r="G377" s="47">
        <v>6</v>
      </c>
      <c r="H377" s="48">
        <f t="shared" si="47"/>
        <v>30</v>
      </c>
      <c r="I377" s="49">
        <v>3.5592999999999999</v>
      </c>
      <c r="J377" s="50">
        <v>3.07</v>
      </c>
      <c r="K377" s="51">
        <f t="shared" si="43"/>
        <v>0.48930000000000007</v>
      </c>
      <c r="L377" s="53">
        <f t="shared" si="44"/>
        <v>2.5806999999999998</v>
      </c>
      <c r="M377" s="51">
        <f>IF(I377="",0,IF(K377&lt;0,Sayfa3!$P$5,Sayfa3!$S$5))</f>
        <v>0.15000000000000036</v>
      </c>
      <c r="N377" s="52" t="str">
        <f>IF(E377="","",IF(K377&lt;Sayfa3!$P$5,"P",IF(K377&gt;Sayfa3!$S$5,"P","")))</f>
        <v>P</v>
      </c>
      <c r="O377" s="53">
        <f t="shared" si="40"/>
        <v>2.4306999999999994</v>
      </c>
      <c r="P377" s="54">
        <f t="shared" si="41"/>
        <v>8.65</v>
      </c>
      <c r="Q377" s="55"/>
      <c r="R377" s="56" t="s">
        <v>35</v>
      </c>
    </row>
    <row r="378" spans="1:18" s="56" customFormat="1" ht="17.25" customHeight="1" outlineLevel="1">
      <c r="A378" s="41">
        <f t="shared" si="42"/>
        <v>8.65</v>
      </c>
      <c r="B378" s="42">
        <f t="shared" si="45"/>
        <v>367</v>
      </c>
      <c r="C378" s="43">
        <v>41225</v>
      </c>
      <c r="D378" s="44" t="str">
        <f t="shared" si="46"/>
        <v>Kasım 2012</v>
      </c>
      <c r="E378" s="45" t="s">
        <v>35</v>
      </c>
      <c r="F378" s="46">
        <v>2</v>
      </c>
      <c r="G378" s="47">
        <v>6</v>
      </c>
      <c r="H378" s="48">
        <f t="shared" si="47"/>
        <v>12</v>
      </c>
      <c r="I378" s="49">
        <v>3.5592999999999999</v>
      </c>
      <c r="J378" s="50">
        <v>3.07</v>
      </c>
      <c r="K378" s="51">
        <f t="shared" si="43"/>
        <v>0.48930000000000007</v>
      </c>
      <c r="L378" s="53">
        <f t="shared" si="44"/>
        <v>2.5806999999999998</v>
      </c>
      <c r="M378" s="51">
        <f>IF(I378="",0,IF(K378&lt;0,Sayfa3!$P$5,Sayfa3!$S$5))</f>
        <v>0.15000000000000036</v>
      </c>
      <c r="N378" s="52" t="str">
        <f>IF(E378="","",IF(K378&lt;Sayfa3!$P$5,"P",IF(K378&gt;Sayfa3!$S$5,"P","")))</f>
        <v>P</v>
      </c>
      <c r="O378" s="53">
        <f t="shared" si="40"/>
        <v>2.4306999999999994</v>
      </c>
      <c r="P378" s="54">
        <f t="shared" si="41"/>
        <v>8.65</v>
      </c>
      <c r="Q378" s="55"/>
      <c r="R378" s="56" t="s">
        <v>35</v>
      </c>
    </row>
    <row r="379" spans="1:18" s="56" customFormat="1" ht="17.25" customHeight="1" outlineLevel="1">
      <c r="A379" s="41">
        <f t="shared" si="42"/>
        <v>8.65</v>
      </c>
      <c r="B379" s="42">
        <f t="shared" si="45"/>
        <v>368</v>
      </c>
      <c r="C379" s="43">
        <v>41225</v>
      </c>
      <c r="D379" s="44" t="str">
        <f t="shared" si="46"/>
        <v>Kasım 2012</v>
      </c>
      <c r="E379" s="45" t="s">
        <v>35</v>
      </c>
      <c r="F379" s="46">
        <v>7</v>
      </c>
      <c r="G379" s="47">
        <v>6</v>
      </c>
      <c r="H379" s="48">
        <f t="shared" si="47"/>
        <v>42</v>
      </c>
      <c r="I379" s="49">
        <v>3.5592999999999999</v>
      </c>
      <c r="J379" s="50">
        <v>3.07</v>
      </c>
      <c r="K379" s="51">
        <f t="shared" si="43"/>
        <v>0.48930000000000007</v>
      </c>
      <c r="L379" s="53">
        <f t="shared" si="44"/>
        <v>2.5806999999999998</v>
      </c>
      <c r="M379" s="51">
        <f>IF(I379="",0,IF(K379&lt;0,Sayfa3!$P$5,Sayfa3!$S$5))</f>
        <v>0.15000000000000036</v>
      </c>
      <c r="N379" s="52" t="str">
        <f>IF(E379="","",IF(K379&lt;Sayfa3!$P$5,"P",IF(K379&gt;Sayfa3!$S$5,"P","")))</f>
        <v>P</v>
      </c>
      <c r="O379" s="53">
        <f t="shared" si="40"/>
        <v>2.4306999999999994</v>
      </c>
      <c r="P379" s="54">
        <f t="shared" si="41"/>
        <v>8.65</v>
      </c>
      <c r="Q379" s="55"/>
      <c r="R379" s="56" t="s">
        <v>35</v>
      </c>
    </row>
    <row r="380" spans="1:18" s="56" customFormat="1" ht="17.25" customHeight="1" outlineLevel="1">
      <c r="A380" s="41">
        <f t="shared" si="42"/>
        <v>8.65</v>
      </c>
      <c r="B380" s="42">
        <f t="shared" si="45"/>
        <v>369</v>
      </c>
      <c r="C380" s="43">
        <v>41225</v>
      </c>
      <c r="D380" s="44" t="str">
        <f t="shared" si="46"/>
        <v>Kasım 2012</v>
      </c>
      <c r="E380" s="45" t="s">
        <v>35</v>
      </c>
      <c r="F380" s="46">
        <v>7</v>
      </c>
      <c r="G380" s="47">
        <v>6</v>
      </c>
      <c r="H380" s="48">
        <f t="shared" si="47"/>
        <v>42</v>
      </c>
      <c r="I380" s="49">
        <v>3.5592999999999999</v>
      </c>
      <c r="J380" s="50">
        <v>3.07</v>
      </c>
      <c r="K380" s="51">
        <f t="shared" si="43"/>
        <v>0.48930000000000007</v>
      </c>
      <c r="L380" s="53">
        <f t="shared" si="44"/>
        <v>2.5806999999999998</v>
      </c>
      <c r="M380" s="51">
        <f>IF(I380="",0,IF(K380&lt;0,Sayfa3!$P$5,Sayfa3!$S$5))</f>
        <v>0.15000000000000036</v>
      </c>
      <c r="N380" s="52" t="str">
        <f>IF(E380="","",IF(K380&lt;Sayfa3!$P$5,"P",IF(K380&gt;Sayfa3!$S$5,"P","")))</f>
        <v>P</v>
      </c>
      <c r="O380" s="53">
        <f t="shared" si="40"/>
        <v>2.4306999999999994</v>
      </c>
      <c r="P380" s="54">
        <f t="shared" si="41"/>
        <v>8.65</v>
      </c>
      <c r="Q380" s="55"/>
      <c r="R380" s="56" t="s">
        <v>35</v>
      </c>
    </row>
    <row r="381" spans="1:18" s="56" customFormat="1" ht="17.25" customHeight="1" outlineLevel="1">
      <c r="A381" s="41">
        <f t="shared" si="42"/>
        <v>8.65</v>
      </c>
      <c r="B381" s="42">
        <f t="shared" si="45"/>
        <v>370</v>
      </c>
      <c r="C381" s="43">
        <v>41225</v>
      </c>
      <c r="D381" s="44" t="str">
        <f t="shared" si="46"/>
        <v>Kasım 2012</v>
      </c>
      <c r="E381" s="45" t="s">
        <v>35</v>
      </c>
      <c r="F381" s="46">
        <v>3</v>
      </c>
      <c r="G381" s="47">
        <v>6</v>
      </c>
      <c r="H381" s="48">
        <f t="shared" si="47"/>
        <v>18</v>
      </c>
      <c r="I381" s="49">
        <v>3.5592999999999999</v>
      </c>
      <c r="J381" s="50">
        <v>3.07</v>
      </c>
      <c r="K381" s="51">
        <f t="shared" si="43"/>
        <v>0.48930000000000007</v>
      </c>
      <c r="L381" s="53">
        <f t="shared" si="44"/>
        <v>2.5806999999999998</v>
      </c>
      <c r="M381" s="51">
        <f>IF(I381="",0,IF(K381&lt;0,Sayfa3!$P$5,Sayfa3!$S$5))</f>
        <v>0.15000000000000036</v>
      </c>
      <c r="N381" s="52" t="str">
        <f>IF(E381="","",IF(K381&lt;Sayfa3!$P$5,"P",IF(K381&gt;Sayfa3!$S$5,"P","")))</f>
        <v>P</v>
      </c>
      <c r="O381" s="53">
        <f t="shared" si="40"/>
        <v>2.4306999999999994</v>
      </c>
      <c r="P381" s="54">
        <f t="shared" si="41"/>
        <v>8.65</v>
      </c>
      <c r="Q381" s="55"/>
      <c r="R381" s="56" t="s">
        <v>35</v>
      </c>
    </row>
    <row r="382" spans="1:18" s="56" customFormat="1" ht="17.25" customHeight="1" outlineLevel="1">
      <c r="A382" s="41">
        <f t="shared" si="42"/>
        <v>8.65</v>
      </c>
      <c r="B382" s="42">
        <f t="shared" si="45"/>
        <v>371</v>
      </c>
      <c r="C382" s="43">
        <v>41225</v>
      </c>
      <c r="D382" s="44" t="str">
        <f t="shared" si="46"/>
        <v>Kasım 2012</v>
      </c>
      <c r="E382" s="45" t="s">
        <v>35</v>
      </c>
      <c r="F382" s="46">
        <v>3</v>
      </c>
      <c r="G382" s="47">
        <v>6</v>
      </c>
      <c r="H382" s="48">
        <f t="shared" si="47"/>
        <v>18</v>
      </c>
      <c r="I382" s="49">
        <v>3.5592999999999999</v>
      </c>
      <c r="J382" s="50">
        <v>3.07</v>
      </c>
      <c r="K382" s="51">
        <f t="shared" si="43"/>
        <v>0.48930000000000007</v>
      </c>
      <c r="L382" s="53">
        <f t="shared" si="44"/>
        <v>2.5806999999999998</v>
      </c>
      <c r="M382" s="51">
        <f>IF(I382="",0,IF(K382&lt;0,Sayfa3!$P$5,Sayfa3!$S$5))</f>
        <v>0.15000000000000036</v>
      </c>
      <c r="N382" s="52" t="str">
        <f>IF(E382="","",IF(K382&lt;Sayfa3!$P$5,"P",IF(K382&gt;Sayfa3!$S$5,"P","")))</f>
        <v>P</v>
      </c>
      <c r="O382" s="53">
        <f t="shared" si="40"/>
        <v>2.4306999999999994</v>
      </c>
      <c r="P382" s="54">
        <f t="shared" si="41"/>
        <v>8.65</v>
      </c>
      <c r="Q382" s="55"/>
      <c r="R382" s="56" t="s">
        <v>35</v>
      </c>
    </row>
    <row r="383" spans="1:18" s="56" customFormat="1" ht="17.25" customHeight="1" outlineLevel="1" collapsed="1">
      <c r="A383" s="41">
        <f t="shared" si="42"/>
        <v>8.65</v>
      </c>
      <c r="B383" s="42">
        <f t="shared" si="45"/>
        <v>372</v>
      </c>
      <c r="C383" s="43">
        <v>41225</v>
      </c>
      <c r="D383" s="44" t="str">
        <f t="shared" si="46"/>
        <v>Kasım 2012</v>
      </c>
      <c r="E383" s="45" t="s">
        <v>35</v>
      </c>
      <c r="F383" s="46">
        <v>7</v>
      </c>
      <c r="G383" s="47">
        <v>6</v>
      </c>
      <c r="H383" s="48">
        <f t="shared" si="47"/>
        <v>42</v>
      </c>
      <c r="I383" s="49">
        <v>3.5592999999999999</v>
      </c>
      <c r="J383" s="50">
        <v>3.07</v>
      </c>
      <c r="K383" s="51">
        <f t="shared" si="43"/>
        <v>0.48930000000000007</v>
      </c>
      <c r="L383" s="53">
        <f t="shared" si="44"/>
        <v>2.5806999999999998</v>
      </c>
      <c r="M383" s="51">
        <f>IF(I383="",0,IF(K383&lt;0,Sayfa3!$P$5,Sayfa3!$S$5))</f>
        <v>0.15000000000000036</v>
      </c>
      <c r="N383" s="52" t="str">
        <f>IF(E383="","",IF(K383&lt;Sayfa3!$P$5,"P",IF(K383&gt;Sayfa3!$S$5,"P","")))</f>
        <v>P</v>
      </c>
      <c r="O383" s="53">
        <f t="shared" si="40"/>
        <v>2.4306999999999994</v>
      </c>
      <c r="P383" s="54">
        <f t="shared" si="41"/>
        <v>8.65</v>
      </c>
      <c r="Q383" s="55"/>
      <c r="R383" s="56" t="s">
        <v>35</v>
      </c>
    </row>
    <row r="384" spans="1:18" s="56" customFormat="1" ht="17.25" customHeight="1" outlineLevel="1">
      <c r="A384" s="41">
        <f t="shared" si="42"/>
        <v>8.65</v>
      </c>
      <c r="B384" s="42">
        <f t="shared" si="45"/>
        <v>373</v>
      </c>
      <c r="C384" s="43">
        <v>41225</v>
      </c>
      <c r="D384" s="44" t="str">
        <f t="shared" si="46"/>
        <v>Kasım 2012</v>
      </c>
      <c r="E384" s="45" t="s">
        <v>35</v>
      </c>
      <c r="F384" s="46">
        <v>3</v>
      </c>
      <c r="G384" s="47">
        <v>6</v>
      </c>
      <c r="H384" s="48">
        <f t="shared" si="47"/>
        <v>18</v>
      </c>
      <c r="I384" s="49">
        <v>3.5592999999999999</v>
      </c>
      <c r="J384" s="50">
        <v>3.07</v>
      </c>
      <c r="K384" s="51">
        <f t="shared" si="43"/>
        <v>0.48930000000000007</v>
      </c>
      <c r="L384" s="53">
        <f t="shared" si="44"/>
        <v>2.5806999999999998</v>
      </c>
      <c r="M384" s="51">
        <f>IF(I384="",0,IF(K384&lt;0,Sayfa3!$P$5,Sayfa3!$S$5))</f>
        <v>0.15000000000000036</v>
      </c>
      <c r="N384" s="52" t="str">
        <f>IF(E384="","",IF(K384&lt;Sayfa3!$P$5,"P",IF(K384&gt;Sayfa3!$S$5,"P","")))</f>
        <v>P</v>
      </c>
      <c r="O384" s="53">
        <f t="shared" si="40"/>
        <v>2.4306999999999994</v>
      </c>
      <c r="P384" s="54">
        <f t="shared" si="41"/>
        <v>8.65</v>
      </c>
      <c r="Q384" s="55"/>
      <c r="R384" s="56" t="s">
        <v>35</v>
      </c>
    </row>
    <row r="385" spans="1:18" s="56" customFormat="1" ht="17.25" customHeight="1" outlineLevel="1">
      <c r="A385" s="41">
        <f t="shared" si="42"/>
        <v>8.65</v>
      </c>
      <c r="B385" s="42">
        <f t="shared" si="45"/>
        <v>374</v>
      </c>
      <c r="C385" s="43">
        <v>41225</v>
      </c>
      <c r="D385" s="44" t="str">
        <f t="shared" si="46"/>
        <v>Kasım 2012</v>
      </c>
      <c r="E385" s="45" t="s">
        <v>35</v>
      </c>
      <c r="F385" s="46">
        <v>7</v>
      </c>
      <c r="G385" s="47">
        <v>6</v>
      </c>
      <c r="H385" s="48">
        <f t="shared" si="47"/>
        <v>42</v>
      </c>
      <c r="I385" s="49">
        <v>3.5592999999999999</v>
      </c>
      <c r="J385" s="50">
        <v>3.07</v>
      </c>
      <c r="K385" s="51">
        <f t="shared" si="43"/>
        <v>0.48930000000000007</v>
      </c>
      <c r="L385" s="53">
        <f t="shared" si="44"/>
        <v>2.5806999999999998</v>
      </c>
      <c r="M385" s="51">
        <f>IF(I385="",0,IF(K385&lt;0,Sayfa3!$P$5,Sayfa3!$S$5))</f>
        <v>0.15000000000000036</v>
      </c>
      <c r="N385" s="52" t="str">
        <f>IF(E385="","",IF(K385&lt;Sayfa3!$P$5,"P",IF(K385&gt;Sayfa3!$S$5,"P","")))</f>
        <v>P</v>
      </c>
      <c r="O385" s="53">
        <f t="shared" si="40"/>
        <v>2.4306999999999994</v>
      </c>
      <c r="P385" s="54">
        <f t="shared" si="41"/>
        <v>8.65</v>
      </c>
      <c r="Q385" s="55"/>
      <c r="R385" s="56" t="s">
        <v>35</v>
      </c>
    </row>
    <row r="386" spans="1:18" s="56" customFormat="1" ht="17.25" customHeight="1" outlineLevel="1">
      <c r="A386" s="41">
        <f t="shared" si="42"/>
        <v>8.65</v>
      </c>
      <c r="B386" s="42">
        <f t="shared" si="45"/>
        <v>375</v>
      </c>
      <c r="C386" s="43">
        <v>41227</v>
      </c>
      <c r="D386" s="44" t="str">
        <f t="shared" si="46"/>
        <v>Kasım 2012</v>
      </c>
      <c r="E386" s="45" t="s">
        <v>35</v>
      </c>
      <c r="F386" s="46">
        <v>7</v>
      </c>
      <c r="G386" s="47">
        <v>6</v>
      </c>
      <c r="H386" s="48">
        <f t="shared" si="47"/>
        <v>42</v>
      </c>
      <c r="I386" s="49">
        <v>3.5592999999999999</v>
      </c>
      <c r="J386" s="50">
        <v>3.07</v>
      </c>
      <c r="K386" s="51">
        <f t="shared" si="43"/>
        <v>0.48930000000000007</v>
      </c>
      <c r="L386" s="53">
        <f t="shared" si="44"/>
        <v>2.5806999999999998</v>
      </c>
      <c r="M386" s="51">
        <f>IF(I386="",0,IF(K386&lt;0,Sayfa3!$P$5,Sayfa3!$S$5))</f>
        <v>0.15000000000000036</v>
      </c>
      <c r="N386" s="52" t="str">
        <f>IF(E386="","",IF(K386&lt;Sayfa3!$P$5,"P",IF(K386&gt;Sayfa3!$S$5,"P","")))</f>
        <v>P</v>
      </c>
      <c r="O386" s="53">
        <f t="shared" si="40"/>
        <v>2.4306999999999994</v>
      </c>
      <c r="P386" s="54">
        <f t="shared" si="41"/>
        <v>8.65</v>
      </c>
      <c r="Q386" s="55"/>
      <c r="R386" s="56" t="s">
        <v>35</v>
      </c>
    </row>
    <row r="387" spans="1:18" s="56" customFormat="1" ht="17.25" customHeight="1" outlineLevel="1">
      <c r="A387" s="41">
        <f t="shared" si="42"/>
        <v>8.65</v>
      </c>
      <c r="B387" s="42">
        <f t="shared" si="45"/>
        <v>376</v>
      </c>
      <c r="C387" s="43">
        <v>41227</v>
      </c>
      <c r="D387" s="44" t="str">
        <f t="shared" si="46"/>
        <v>Kasım 2012</v>
      </c>
      <c r="E387" s="45" t="s">
        <v>35</v>
      </c>
      <c r="F387" s="46">
        <v>3</v>
      </c>
      <c r="G387" s="47">
        <v>6</v>
      </c>
      <c r="H387" s="48">
        <f t="shared" si="47"/>
        <v>18</v>
      </c>
      <c r="I387" s="49">
        <v>3.5592999999999999</v>
      </c>
      <c r="J387" s="50">
        <v>3.07</v>
      </c>
      <c r="K387" s="51">
        <f t="shared" si="43"/>
        <v>0.48930000000000007</v>
      </c>
      <c r="L387" s="53">
        <f t="shared" si="44"/>
        <v>2.5806999999999998</v>
      </c>
      <c r="M387" s="51">
        <f>IF(I387="",0,IF(K387&lt;0,Sayfa3!$P$5,Sayfa3!$S$5))</f>
        <v>0.15000000000000036</v>
      </c>
      <c r="N387" s="52" t="str">
        <f>IF(E387="","",IF(K387&lt;Sayfa3!$P$5,"P",IF(K387&gt;Sayfa3!$S$5,"P","")))</f>
        <v>P</v>
      </c>
      <c r="O387" s="53">
        <f t="shared" si="40"/>
        <v>2.4306999999999994</v>
      </c>
      <c r="P387" s="54">
        <f t="shared" si="41"/>
        <v>8.65</v>
      </c>
      <c r="Q387" s="55"/>
      <c r="R387" s="56" t="s">
        <v>35</v>
      </c>
    </row>
    <row r="388" spans="1:18" s="56" customFormat="1" ht="17.25" customHeight="1" outlineLevel="1">
      <c r="A388" s="41">
        <f t="shared" si="42"/>
        <v>8.65</v>
      </c>
      <c r="B388" s="42">
        <f t="shared" si="45"/>
        <v>377</v>
      </c>
      <c r="C388" s="43">
        <v>41227</v>
      </c>
      <c r="D388" s="44" t="str">
        <f t="shared" si="46"/>
        <v>Kasım 2012</v>
      </c>
      <c r="E388" s="45" t="s">
        <v>32</v>
      </c>
      <c r="F388" s="46">
        <v>7</v>
      </c>
      <c r="G388" s="47">
        <v>6</v>
      </c>
      <c r="H388" s="48">
        <f t="shared" si="47"/>
        <v>42</v>
      </c>
      <c r="I388" s="49">
        <v>3.5592999999999999</v>
      </c>
      <c r="J388" s="50">
        <v>3.07</v>
      </c>
      <c r="K388" s="51">
        <f t="shared" si="43"/>
        <v>0.48930000000000007</v>
      </c>
      <c r="L388" s="53">
        <f t="shared" si="44"/>
        <v>2.5806999999999998</v>
      </c>
      <c r="M388" s="51">
        <f>IF(I388="",0,IF(K388&lt;0,Sayfa3!$P$5,Sayfa3!$S$5))</f>
        <v>0.15000000000000036</v>
      </c>
      <c r="N388" s="52" t="str">
        <f>IF(E388="","",IF(K388&lt;Sayfa3!$P$5,"P",IF(K388&gt;Sayfa3!$S$5,"P","")))</f>
        <v>P</v>
      </c>
      <c r="O388" s="53">
        <f t="shared" si="40"/>
        <v>2.4306999999999994</v>
      </c>
      <c r="P388" s="54">
        <f t="shared" si="41"/>
        <v>8.65</v>
      </c>
      <c r="Q388" s="55"/>
      <c r="R388" s="56" t="s">
        <v>32</v>
      </c>
    </row>
    <row r="389" spans="1:18" s="56" customFormat="1" ht="17.25" customHeight="1" outlineLevel="1">
      <c r="A389" s="41">
        <f t="shared" si="42"/>
        <v>8.65</v>
      </c>
      <c r="B389" s="42">
        <f t="shared" si="45"/>
        <v>378</v>
      </c>
      <c r="C389" s="43">
        <v>41227</v>
      </c>
      <c r="D389" s="44" t="str">
        <f t="shared" si="46"/>
        <v>Kasım 2012</v>
      </c>
      <c r="E389" s="45" t="s">
        <v>32</v>
      </c>
      <c r="F389" s="46">
        <v>3</v>
      </c>
      <c r="G389" s="47">
        <v>6</v>
      </c>
      <c r="H389" s="48">
        <f t="shared" si="47"/>
        <v>18</v>
      </c>
      <c r="I389" s="49">
        <v>3.5592999999999999</v>
      </c>
      <c r="J389" s="50">
        <v>3.07</v>
      </c>
      <c r="K389" s="51">
        <f t="shared" si="43"/>
        <v>0.48930000000000007</v>
      </c>
      <c r="L389" s="53">
        <f t="shared" si="44"/>
        <v>2.5806999999999998</v>
      </c>
      <c r="M389" s="51">
        <f>IF(I389="",0,IF(K389&lt;0,Sayfa3!$P$5,Sayfa3!$S$5))</f>
        <v>0.15000000000000036</v>
      </c>
      <c r="N389" s="52" t="str">
        <f>IF(E389="","",IF(K389&lt;Sayfa3!$P$5,"P",IF(K389&gt;Sayfa3!$S$5,"P","")))</f>
        <v>P</v>
      </c>
      <c r="O389" s="53">
        <f t="shared" si="40"/>
        <v>2.4306999999999994</v>
      </c>
      <c r="P389" s="54">
        <f t="shared" si="41"/>
        <v>8.65</v>
      </c>
      <c r="Q389" s="55"/>
      <c r="R389" s="56" t="s">
        <v>32</v>
      </c>
    </row>
    <row r="390" spans="1:18" s="56" customFormat="1" ht="17.25" customHeight="1" outlineLevel="1">
      <c r="A390" s="41">
        <f t="shared" si="42"/>
        <v>8.65</v>
      </c>
      <c r="B390" s="42">
        <f t="shared" si="45"/>
        <v>379</v>
      </c>
      <c r="C390" s="43">
        <v>41227</v>
      </c>
      <c r="D390" s="44" t="str">
        <f t="shared" si="46"/>
        <v>Kasım 2012</v>
      </c>
      <c r="E390" s="45" t="s">
        <v>32</v>
      </c>
      <c r="F390" s="46">
        <v>7</v>
      </c>
      <c r="G390" s="47">
        <v>6</v>
      </c>
      <c r="H390" s="48">
        <f t="shared" si="47"/>
        <v>42</v>
      </c>
      <c r="I390" s="49">
        <v>3.5592999999999999</v>
      </c>
      <c r="J390" s="50">
        <v>3.07</v>
      </c>
      <c r="K390" s="51">
        <f t="shared" si="43"/>
        <v>0.48930000000000007</v>
      </c>
      <c r="L390" s="53">
        <f t="shared" si="44"/>
        <v>2.5806999999999998</v>
      </c>
      <c r="M390" s="51">
        <f>IF(I390="",0,IF(K390&lt;0,Sayfa3!$P$5,Sayfa3!$S$5))</f>
        <v>0.15000000000000036</v>
      </c>
      <c r="N390" s="52" t="str">
        <f>IF(E390="","",IF(K390&lt;Sayfa3!$P$5,"P",IF(K390&gt;Sayfa3!$S$5,"P","")))</f>
        <v>P</v>
      </c>
      <c r="O390" s="53">
        <f t="shared" si="40"/>
        <v>2.4306999999999994</v>
      </c>
      <c r="P390" s="54">
        <f t="shared" si="41"/>
        <v>8.65</v>
      </c>
      <c r="Q390" s="55"/>
      <c r="R390" s="56" t="s">
        <v>32</v>
      </c>
    </row>
    <row r="391" spans="1:18" s="56" customFormat="1" ht="17.25" customHeight="1" outlineLevel="1">
      <c r="A391" s="41">
        <f t="shared" si="42"/>
        <v>8.65</v>
      </c>
      <c r="B391" s="42">
        <f t="shared" si="45"/>
        <v>380</v>
      </c>
      <c r="C391" s="43">
        <v>41227</v>
      </c>
      <c r="D391" s="44" t="str">
        <f t="shared" si="46"/>
        <v>Kasım 2012</v>
      </c>
      <c r="E391" s="45" t="s">
        <v>32</v>
      </c>
      <c r="F391" s="46">
        <v>3</v>
      </c>
      <c r="G391" s="47">
        <v>6</v>
      </c>
      <c r="H391" s="48">
        <f t="shared" si="47"/>
        <v>18</v>
      </c>
      <c r="I391" s="49">
        <v>3.5592999999999999</v>
      </c>
      <c r="J391" s="50">
        <v>3.07</v>
      </c>
      <c r="K391" s="51">
        <f t="shared" si="43"/>
        <v>0.48930000000000007</v>
      </c>
      <c r="L391" s="53">
        <f t="shared" si="44"/>
        <v>2.5806999999999998</v>
      </c>
      <c r="M391" s="51">
        <f>IF(I391="",0,IF(K391&lt;0,Sayfa3!$P$5,Sayfa3!$S$5))</f>
        <v>0.15000000000000036</v>
      </c>
      <c r="N391" s="52" t="str">
        <f>IF(E391="","",IF(K391&lt;Sayfa3!$P$5,"P",IF(K391&gt;Sayfa3!$S$5,"P","")))</f>
        <v>P</v>
      </c>
      <c r="O391" s="53">
        <f t="shared" si="40"/>
        <v>2.4306999999999994</v>
      </c>
      <c r="P391" s="54">
        <f t="shared" si="41"/>
        <v>8.65</v>
      </c>
      <c r="Q391" s="55"/>
      <c r="R391" s="56" t="s">
        <v>32</v>
      </c>
    </row>
    <row r="392" spans="1:18" s="56" customFormat="1" ht="17.25" customHeight="1" outlineLevel="1">
      <c r="A392" s="41">
        <f t="shared" si="42"/>
        <v>8.65</v>
      </c>
      <c r="B392" s="42">
        <f t="shared" si="45"/>
        <v>381</v>
      </c>
      <c r="C392" s="43">
        <v>41227</v>
      </c>
      <c r="D392" s="44" t="str">
        <f t="shared" si="46"/>
        <v>Kasım 2012</v>
      </c>
      <c r="E392" s="45" t="s">
        <v>35</v>
      </c>
      <c r="F392" s="46">
        <v>7</v>
      </c>
      <c r="G392" s="47">
        <v>6</v>
      </c>
      <c r="H392" s="48">
        <f t="shared" si="47"/>
        <v>42</v>
      </c>
      <c r="I392" s="49">
        <v>3.5592999999999999</v>
      </c>
      <c r="J392" s="50">
        <v>3.07</v>
      </c>
      <c r="K392" s="51">
        <f t="shared" si="43"/>
        <v>0.48930000000000007</v>
      </c>
      <c r="L392" s="53">
        <f t="shared" si="44"/>
        <v>2.5806999999999998</v>
      </c>
      <c r="M392" s="51">
        <f>IF(I392="",0,IF(K392&lt;0,Sayfa3!$P$5,Sayfa3!$S$5))</f>
        <v>0.15000000000000036</v>
      </c>
      <c r="N392" s="52" t="str">
        <f>IF(E392="","",IF(K392&lt;Sayfa3!$P$5,"P",IF(K392&gt;Sayfa3!$S$5,"P","")))</f>
        <v>P</v>
      </c>
      <c r="O392" s="53">
        <f t="shared" si="40"/>
        <v>2.4306999999999994</v>
      </c>
      <c r="P392" s="54">
        <f t="shared" si="41"/>
        <v>8.65</v>
      </c>
      <c r="Q392" s="55"/>
      <c r="R392" s="56" t="s">
        <v>35</v>
      </c>
    </row>
    <row r="393" spans="1:18" s="56" customFormat="1" ht="17.25" customHeight="1" outlineLevel="1">
      <c r="A393" s="41">
        <f t="shared" si="42"/>
        <v>8.65</v>
      </c>
      <c r="B393" s="42">
        <f t="shared" si="45"/>
        <v>382</v>
      </c>
      <c r="C393" s="43">
        <v>41227</v>
      </c>
      <c r="D393" s="44" t="str">
        <f t="shared" si="46"/>
        <v>Kasım 2012</v>
      </c>
      <c r="E393" s="45" t="s">
        <v>35</v>
      </c>
      <c r="F393" s="46">
        <v>3</v>
      </c>
      <c r="G393" s="47">
        <v>6</v>
      </c>
      <c r="H393" s="48">
        <f t="shared" si="47"/>
        <v>18</v>
      </c>
      <c r="I393" s="49">
        <v>3.5592999999999999</v>
      </c>
      <c r="J393" s="50">
        <v>3.07</v>
      </c>
      <c r="K393" s="51">
        <f t="shared" si="43"/>
        <v>0.48930000000000007</v>
      </c>
      <c r="L393" s="53">
        <f t="shared" si="44"/>
        <v>2.5806999999999998</v>
      </c>
      <c r="M393" s="51">
        <f>IF(I393="",0,IF(K393&lt;0,Sayfa3!$P$5,Sayfa3!$S$5))</f>
        <v>0.15000000000000036</v>
      </c>
      <c r="N393" s="52" t="str">
        <f>IF(E393="","",IF(K393&lt;Sayfa3!$P$5,"P",IF(K393&gt;Sayfa3!$S$5,"P","")))</f>
        <v>P</v>
      </c>
      <c r="O393" s="53">
        <f t="shared" si="40"/>
        <v>2.4306999999999994</v>
      </c>
      <c r="P393" s="54">
        <f t="shared" si="41"/>
        <v>8.65</v>
      </c>
      <c r="Q393" s="55"/>
      <c r="R393" s="56" t="s">
        <v>35</v>
      </c>
    </row>
    <row r="394" spans="1:18" s="56" customFormat="1" ht="17.25" customHeight="1" outlineLevel="1">
      <c r="A394" s="41">
        <f t="shared" si="42"/>
        <v>8.65</v>
      </c>
      <c r="B394" s="42">
        <f t="shared" si="45"/>
        <v>383</v>
      </c>
      <c r="C394" s="43">
        <v>41229</v>
      </c>
      <c r="D394" s="44" t="str">
        <f t="shared" si="46"/>
        <v>Kasım 2012</v>
      </c>
      <c r="E394" s="45" t="s">
        <v>35</v>
      </c>
      <c r="F394" s="46">
        <v>7</v>
      </c>
      <c r="G394" s="47">
        <v>6</v>
      </c>
      <c r="H394" s="48">
        <f t="shared" si="47"/>
        <v>42</v>
      </c>
      <c r="I394" s="49">
        <v>3.5592999999999999</v>
      </c>
      <c r="J394" s="50">
        <v>3.07</v>
      </c>
      <c r="K394" s="51">
        <f t="shared" si="43"/>
        <v>0.48930000000000007</v>
      </c>
      <c r="L394" s="53">
        <f t="shared" si="44"/>
        <v>2.5806999999999998</v>
      </c>
      <c r="M394" s="51">
        <f>IF(I394="",0,IF(K394&lt;0,Sayfa3!$P$5,Sayfa3!$S$5))</f>
        <v>0.15000000000000036</v>
      </c>
      <c r="N394" s="52" t="str">
        <f>IF(E394="","",IF(K394&lt;Sayfa3!$P$5,"P",IF(K394&gt;Sayfa3!$S$5,"P","")))</f>
        <v>P</v>
      </c>
      <c r="O394" s="53">
        <f t="shared" si="40"/>
        <v>2.4306999999999994</v>
      </c>
      <c r="P394" s="54">
        <f t="shared" si="41"/>
        <v>8.65</v>
      </c>
      <c r="Q394" s="55"/>
      <c r="R394" s="56" t="s">
        <v>35</v>
      </c>
    </row>
    <row r="395" spans="1:18" s="56" customFormat="1" ht="17.25" customHeight="1" outlineLevel="1">
      <c r="A395" s="41">
        <f t="shared" si="42"/>
        <v>8.65</v>
      </c>
      <c r="B395" s="42">
        <f t="shared" si="45"/>
        <v>384</v>
      </c>
      <c r="C395" s="43">
        <v>41229</v>
      </c>
      <c r="D395" s="44" t="str">
        <f t="shared" si="46"/>
        <v>Kasım 2012</v>
      </c>
      <c r="E395" s="45" t="s">
        <v>35</v>
      </c>
      <c r="F395" s="46">
        <v>3</v>
      </c>
      <c r="G395" s="47">
        <v>6</v>
      </c>
      <c r="H395" s="48">
        <f t="shared" si="47"/>
        <v>18</v>
      </c>
      <c r="I395" s="49">
        <v>3.5592999999999999</v>
      </c>
      <c r="J395" s="50">
        <v>3.07</v>
      </c>
      <c r="K395" s="51">
        <f t="shared" si="43"/>
        <v>0.48930000000000007</v>
      </c>
      <c r="L395" s="53">
        <f t="shared" si="44"/>
        <v>2.5806999999999998</v>
      </c>
      <c r="M395" s="51">
        <f>IF(I395="",0,IF(K395&lt;0,Sayfa3!$P$5,Sayfa3!$S$5))</f>
        <v>0.15000000000000036</v>
      </c>
      <c r="N395" s="52" t="str">
        <f>IF(E395="","",IF(K395&lt;Sayfa3!$P$5,"P",IF(K395&gt;Sayfa3!$S$5,"P","")))</f>
        <v>P</v>
      </c>
      <c r="O395" s="53">
        <f t="shared" si="40"/>
        <v>2.4306999999999994</v>
      </c>
      <c r="P395" s="54">
        <f t="shared" si="41"/>
        <v>8.65</v>
      </c>
      <c r="Q395" s="55"/>
      <c r="R395" s="56" t="s">
        <v>35</v>
      </c>
    </row>
    <row r="396" spans="1:18" s="56" customFormat="1" ht="17.25" customHeight="1" outlineLevel="1">
      <c r="A396" s="41">
        <f t="shared" si="42"/>
        <v>8.65</v>
      </c>
      <c r="B396" s="42">
        <f t="shared" si="45"/>
        <v>385</v>
      </c>
      <c r="C396" s="43">
        <v>41229</v>
      </c>
      <c r="D396" s="44" t="str">
        <f t="shared" si="46"/>
        <v>Kasım 2012</v>
      </c>
      <c r="E396" s="45" t="s">
        <v>35</v>
      </c>
      <c r="F396" s="46">
        <v>10</v>
      </c>
      <c r="G396" s="47">
        <v>6</v>
      </c>
      <c r="H396" s="48">
        <f t="shared" si="47"/>
        <v>60</v>
      </c>
      <c r="I396" s="49">
        <v>3.5592999999999999</v>
      </c>
      <c r="J396" s="50">
        <v>3.07</v>
      </c>
      <c r="K396" s="51">
        <f t="shared" si="43"/>
        <v>0.48930000000000007</v>
      </c>
      <c r="L396" s="53">
        <f t="shared" si="44"/>
        <v>2.5806999999999998</v>
      </c>
      <c r="M396" s="51">
        <f>IF(I396="",0,IF(K396&lt;0,Sayfa3!$P$5,Sayfa3!$S$5))</f>
        <v>0.15000000000000036</v>
      </c>
      <c r="N396" s="52" t="str">
        <f>IF(E396="","",IF(K396&lt;Sayfa3!$P$5,"P",IF(K396&gt;Sayfa3!$S$5,"P","")))</f>
        <v>P</v>
      </c>
      <c r="O396" s="53">
        <f t="shared" ref="O396:O459" si="48">IF(N396="",0,L396-M396)</f>
        <v>2.4306999999999994</v>
      </c>
      <c r="P396" s="54">
        <f t="shared" ref="P396:P459" si="49">ROUND(I396*O396,2)</f>
        <v>8.65</v>
      </c>
      <c r="Q396" s="55"/>
      <c r="R396" s="56" t="s">
        <v>35</v>
      </c>
    </row>
    <row r="397" spans="1:18" s="56" customFormat="1" ht="17.25" customHeight="1" outlineLevel="1">
      <c r="A397" s="41">
        <f t="shared" ref="A397:A460" si="50">IF(P397="","",P397)</f>
        <v>8.65</v>
      </c>
      <c r="B397" s="42">
        <f t="shared" si="45"/>
        <v>386</v>
      </c>
      <c r="C397" s="43">
        <v>41229</v>
      </c>
      <c r="D397" s="44" t="str">
        <f t="shared" si="46"/>
        <v>Kasım 2012</v>
      </c>
      <c r="E397" s="45" t="s">
        <v>35</v>
      </c>
      <c r="F397" s="46">
        <v>10</v>
      </c>
      <c r="G397" s="47">
        <v>6</v>
      </c>
      <c r="H397" s="48">
        <f t="shared" si="47"/>
        <v>60</v>
      </c>
      <c r="I397" s="49">
        <v>3.5592999999999999</v>
      </c>
      <c r="J397" s="50">
        <v>3.07</v>
      </c>
      <c r="K397" s="51">
        <f t="shared" ref="K397:K460" si="51">I397-J397</f>
        <v>0.48930000000000007</v>
      </c>
      <c r="L397" s="53">
        <f t="shared" ref="L397:L460" si="52">J397-K397</f>
        <v>2.5806999999999998</v>
      </c>
      <c r="M397" s="51">
        <f>IF(I397="",0,IF(K397&lt;0,Sayfa3!$P$5,Sayfa3!$S$5))</f>
        <v>0.15000000000000036</v>
      </c>
      <c r="N397" s="52" t="str">
        <f>IF(E397="","",IF(K397&lt;Sayfa3!$P$5,"P",IF(K397&gt;Sayfa3!$S$5,"P","")))</f>
        <v>P</v>
      </c>
      <c r="O397" s="53">
        <f t="shared" si="48"/>
        <v>2.4306999999999994</v>
      </c>
      <c r="P397" s="54">
        <f t="shared" si="49"/>
        <v>8.65</v>
      </c>
      <c r="Q397" s="55"/>
      <c r="R397" s="56" t="s">
        <v>35</v>
      </c>
    </row>
    <row r="398" spans="1:18" s="56" customFormat="1" ht="17.25" customHeight="1" outlineLevel="1">
      <c r="A398" s="41">
        <f t="shared" si="50"/>
        <v>8.65</v>
      </c>
      <c r="B398" s="42">
        <f t="shared" ref="B398:B461" si="53">IF(C398&lt;&gt;"",B397+1,"")</f>
        <v>387</v>
      </c>
      <c r="C398" s="43">
        <v>41229</v>
      </c>
      <c r="D398" s="44" t="str">
        <f t="shared" ref="D398:D461" si="54">IF(C398="","",CONCATENATE(TEXT(C398,"AAAA")," ",TEXT(C398,"YYYY")))</f>
        <v>Kasım 2012</v>
      </c>
      <c r="E398" s="45" t="s">
        <v>35</v>
      </c>
      <c r="F398" s="46">
        <v>7</v>
      </c>
      <c r="G398" s="47">
        <v>6</v>
      </c>
      <c r="H398" s="48">
        <f t="shared" ref="H398:H461" si="55">ROUND(F398*G398,2)</f>
        <v>42</v>
      </c>
      <c r="I398" s="49">
        <v>3.5592999999999999</v>
      </c>
      <c r="J398" s="50">
        <v>3.07</v>
      </c>
      <c r="K398" s="51">
        <f t="shared" si="51"/>
        <v>0.48930000000000007</v>
      </c>
      <c r="L398" s="53">
        <f t="shared" si="52"/>
        <v>2.5806999999999998</v>
      </c>
      <c r="M398" s="51">
        <f>IF(I398="",0,IF(K398&lt;0,Sayfa3!$P$5,Sayfa3!$S$5))</f>
        <v>0.15000000000000036</v>
      </c>
      <c r="N398" s="52" t="str">
        <f>IF(E398="","",IF(K398&lt;Sayfa3!$P$5,"P",IF(K398&gt;Sayfa3!$S$5,"P","")))</f>
        <v>P</v>
      </c>
      <c r="O398" s="53">
        <f t="shared" si="48"/>
        <v>2.4306999999999994</v>
      </c>
      <c r="P398" s="54">
        <f t="shared" si="49"/>
        <v>8.65</v>
      </c>
      <c r="Q398" s="55"/>
      <c r="R398" s="56" t="s">
        <v>35</v>
      </c>
    </row>
    <row r="399" spans="1:18" s="56" customFormat="1" ht="17.25" customHeight="1" outlineLevel="1">
      <c r="A399" s="41">
        <f t="shared" si="50"/>
        <v>8.65</v>
      </c>
      <c r="B399" s="42">
        <f t="shared" si="53"/>
        <v>388</v>
      </c>
      <c r="C399" s="43">
        <v>41229</v>
      </c>
      <c r="D399" s="44" t="str">
        <f t="shared" si="54"/>
        <v>Kasım 2012</v>
      </c>
      <c r="E399" s="45" t="s">
        <v>35</v>
      </c>
      <c r="F399" s="46">
        <v>3</v>
      </c>
      <c r="G399" s="47">
        <v>6</v>
      </c>
      <c r="H399" s="48">
        <f t="shared" si="55"/>
        <v>18</v>
      </c>
      <c r="I399" s="49">
        <v>3.5592999999999999</v>
      </c>
      <c r="J399" s="50">
        <v>3.07</v>
      </c>
      <c r="K399" s="51">
        <f t="shared" si="51"/>
        <v>0.48930000000000007</v>
      </c>
      <c r="L399" s="53">
        <f t="shared" si="52"/>
        <v>2.5806999999999998</v>
      </c>
      <c r="M399" s="51">
        <f>IF(I399="",0,IF(K399&lt;0,Sayfa3!$P$5,Sayfa3!$S$5))</f>
        <v>0.15000000000000036</v>
      </c>
      <c r="N399" s="52" t="str">
        <f>IF(E399="","",IF(K399&lt;Sayfa3!$P$5,"P",IF(K399&gt;Sayfa3!$S$5,"P","")))</f>
        <v>P</v>
      </c>
      <c r="O399" s="53">
        <f t="shared" si="48"/>
        <v>2.4306999999999994</v>
      </c>
      <c r="P399" s="54">
        <f t="shared" si="49"/>
        <v>8.65</v>
      </c>
      <c r="Q399" s="55"/>
      <c r="R399" s="56" t="s">
        <v>35</v>
      </c>
    </row>
    <row r="400" spans="1:18" s="56" customFormat="1" ht="17.25" customHeight="1" outlineLevel="1">
      <c r="A400" s="41">
        <f t="shared" si="50"/>
        <v>8.65</v>
      </c>
      <c r="B400" s="42">
        <f t="shared" si="53"/>
        <v>389</v>
      </c>
      <c r="C400" s="43">
        <v>41229</v>
      </c>
      <c r="D400" s="44" t="str">
        <f t="shared" si="54"/>
        <v>Kasım 2012</v>
      </c>
      <c r="E400" s="45" t="s">
        <v>35</v>
      </c>
      <c r="F400" s="46">
        <v>7</v>
      </c>
      <c r="G400" s="47">
        <v>6</v>
      </c>
      <c r="H400" s="48">
        <f t="shared" si="55"/>
        <v>42</v>
      </c>
      <c r="I400" s="49">
        <v>3.5592999999999999</v>
      </c>
      <c r="J400" s="50">
        <v>3.07</v>
      </c>
      <c r="K400" s="51">
        <f t="shared" si="51"/>
        <v>0.48930000000000007</v>
      </c>
      <c r="L400" s="53">
        <f t="shared" si="52"/>
        <v>2.5806999999999998</v>
      </c>
      <c r="M400" s="51">
        <f>IF(I400="",0,IF(K400&lt;0,Sayfa3!$P$5,Sayfa3!$S$5))</f>
        <v>0.15000000000000036</v>
      </c>
      <c r="N400" s="52" t="str">
        <f>IF(E400="","",IF(K400&lt;Sayfa3!$P$5,"P",IF(K400&gt;Sayfa3!$S$5,"P","")))</f>
        <v>P</v>
      </c>
      <c r="O400" s="53">
        <f t="shared" si="48"/>
        <v>2.4306999999999994</v>
      </c>
      <c r="P400" s="54">
        <f t="shared" si="49"/>
        <v>8.65</v>
      </c>
      <c r="Q400" s="55"/>
      <c r="R400" s="56" t="s">
        <v>35</v>
      </c>
    </row>
    <row r="401" spans="1:18" s="56" customFormat="1" ht="17.25" customHeight="1" outlineLevel="1">
      <c r="A401" s="41">
        <f t="shared" si="50"/>
        <v>8.65</v>
      </c>
      <c r="B401" s="42">
        <f t="shared" si="53"/>
        <v>390</v>
      </c>
      <c r="C401" s="43">
        <v>41229</v>
      </c>
      <c r="D401" s="44" t="str">
        <f t="shared" si="54"/>
        <v>Kasım 2012</v>
      </c>
      <c r="E401" s="45" t="s">
        <v>35</v>
      </c>
      <c r="F401" s="46">
        <v>3</v>
      </c>
      <c r="G401" s="47">
        <v>6</v>
      </c>
      <c r="H401" s="48">
        <f t="shared" si="55"/>
        <v>18</v>
      </c>
      <c r="I401" s="49">
        <v>3.5592999999999999</v>
      </c>
      <c r="J401" s="50">
        <v>3.07</v>
      </c>
      <c r="K401" s="51">
        <f t="shared" si="51"/>
        <v>0.48930000000000007</v>
      </c>
      <c r="L401" s="53">
        <f t="shared" si="52"/>
        <v>2.5806999999999998</v>
      </c>
      <c r="M401" s="51">
        <f>IF(I401="",0,IF(K401&lt;0,Sayfa3!$P$5,Sayfa3!$S$5))</f>
        <v>0.15000000000000036</v>
      </c>
      <c r="N401" s="52" t="str">
        <f>IF(E401="","",IF(K401&lt;Sayfa3!$P$5,"P",IF(K401&gt;Sayfa3!$S$5,"P","")))</f>
        <v>P</v>
      </c>
      <c r="O401" s="53">
        <f t="shared" si="48"/>
        <v>2.4306999999999994</v>
      </c>
      <c r="P401" s="54">
        <f t="shared" si="49"/>
        <v>8.65</v>
      </c>
      <c r="Q401" s="55"/>
      <c r="R401" s="56" t="s">
        <v>35</v>
      </c>
    </row>
    <row r="402" spans="1:18" s="56" customFormat="1" ht="17.25" customHeight="1" outlineLevel="1">
      <c r="A402" s="41">
        <f t="shared" si="50"/>
        <v>8.65</v>
      </c>
      <c r="B402" s="42">
        <f t="shared" si="53"/>
        <v>391</v>
      </c>
      <c r="C402" s="43">
        <v>41229</v>
      </c>
      <c r="D402" s="44" t="str">
        <f t="shared" si="54"/>
        <v>Kasım 2012</v>
      </c>
      <c r="E402" s="45" t="s">
        <v>35</v>
      </c>
      <c r="F402" s="46">
        <v>10</v>
      </c>
      <c r="G402" s="47">
        <v>6</v>
      </c>
      <c r="H402" s="48">
        <f t="shared" si="55"/>
        <v>60</v>
      </c>
      <c r="I402" s="49">
        <v>3.5592999999999999</v>
      </c>
      <c r="J402" s="50">
        <v>3.07</v>
      </c>
      <c r="K402" s="51">
        <f t="shared" si="51"/>
        <v>0.48930000000000007</v>
      </c>
      <c r="L402" s="53">
        <f t="shared" si="52"/>
        <v>2.5806999999999998</v>
      </c>
      <c r="M402" s="51">
        <f>IF(I402="",0,IF(K402&lt;0,Sayfa3!$P$5,Sayfa3!$S$5))</f>
        <v>0.15000000000000036</v>
      </c>
      <c r="N402" s="52" t="str">
        <f>IF(E402="","",IF(K402&lt;Sayfa3!$P$5,"P",IF(K402&gt;Sayfa3!$S$5,"P","")))</f>
        <v>P</v>
      </c>
      <c r="O402" s="53">
        <f t="shared" si="48"/>
        <v>2.4306999999999994</v>
      </c>
      <c r="P402" s="54">
        <f t="shared" si="49"/>
        <v>8.65</v>
      </c>
      <c r="Q402" s="55"/>
      <c r="R402" s="56" t="s">
        <v>35</v>
      </c>
    </row>
    <row r="403" spans="1:18" s="56" customFormat="1" ht="17.25" customHeight="1" outlineLevel="1">
      <c r="A403" s="41">
        <f t="shared" si="50"/>
        <v>8.65</v>
      </c>
      <c r="B403" s="42">
        <f t="shared" si="53"/>
        <v>392</v>
      </c>
      <c r="C403" s="43">
        <v>41230</v>
      </c>
      <c r="D403" s="44" t="str">
        <f t="shared" si="54"/>
        <v>Kasım 2012</v>
      </c>
      <c r="E403" s="45" t="s">
        <v>35</v>
      </c>
      <c r="F403" s="46">
        <v>5</v>
      </c>
      <c r="G403" s="47">
        <v>6</v>
      </c>
      <c r="H403" s="48">
        <f t="shared" si="55"/>
        <v>30</v>
      </c>
      <c r="I403" s="49">
        <v>3.5592999999999999</v>
      </c>
      <c r="J403" s="50">
        <v>3.07</v>
      </c>
      <c r="K403" s="51">
        <f t="shared" si="51"/>
        <v>0.48930000000000007</v>
      </c>
      <c r="L403" s="53">
        <f t="shared" si="52"/>
        <v>2.5806999999999998</v>
      </c>
      <c r="M403" s="51">
        <f>IF(I403="",0,IF(K403&lt;0,Sayfa3!$P$5,Sayfa3!$S$5))</f>
        <v>0.15000000000000036</v>
      </c>
      <c r="N403" s="52" t="str">
        <f>IF(E403="","",IF(K403&lt;Sayfa3!$P$5,"P",IF(K403&gt;Sayfa3!$S$5,"P","")))</f>
        <v>P</v>
      </c>
      <c r="O403" s="53">
        <f t="shared" si="48"/>
        <v>2.4306999999999994</v>
      </c>
      <c r="P403" s="54">
        <f t="shared" si="49"/>
        <v>8.65</v>
      </c>
      <c r="Q403" s="55"/>
      <c r="R403" s="56" t="s">
        <v>35</v>
      </c>
    </row>
    <row r="404" spans="1:18" s="56" customFormat="1" ht="17.25" customHeight="1" outlineLevel="1">
      <c r="A404" s="41">
        <f t="shared" si="50"/>
        <v>8.65</v>
      </c>
      <c r="B404" s="42">
        <f t="shared" si="53"/>
        <v>393</v>
      </c>
      <c r="C404" s="43">
        <v>41230</v>
      </c>
      <c r="D404" s="44" t="str">
        <f t="shared" si="54"/>
        <v>Kasım 2012</v>
      </c>
      <c r="E404" s="45" t="s">
        <v>35</v>
      </c>
      <c r="F404" s="46">
        <v>7</v>
      </c>
      <c r="G404" s="47">
        <v>6</v>
      </c>
      <c r="H404" s="48">
        <f t="shared" si="55"/>
        <v>42</v>
      </c>
      <c r="I404" s="49">
        <v>3.5592999999999999</v>
      </c>
      <c r="J404" s="50">
        <v>3.07</v>
      </c>
      <c r="K404" s="51">
        <f t="shared" si="51"/>
        <v>0.48930000000000007</v>
      </c>
      <c r="L404" s="53">
        <f t="shared" si="52"/>
        <v>2.5806999999999998</v>
      </c>
      <c r="M404" s="51">
        <f>IF(I404="",0,IF(K404&lt;0,Sayfa3!$P$5,Sayfa3!$S$5))</f>
        <v>0.15000000000000036</v>
      </c>
      <c r="N404" s="52" t="str">
        <f>IF(E404="","",IF(K404&lt;Sayfa3!$P$5,"P",IF(K404&gt;Sayfa3!$S$5,"P","")))</f>
        <v>P</v>
      </c>
      <c r="O404" s="53">
        <f t="shared" si="48"/>
        <v>2.4306999999999994</v>
      </c>
      <c r="P404" s="54">
        <f t="shared" si="49"/>
        <v>8.65</v>
      </c>
      <c r="Q404" s="55"/>
      <c r="R404" s="56" t="s">
        <v>35</v>
      </c>
    </row>
    <row r="405" spans="1:18" s="56" customFormat="1" ht="17.25" customHeight="1" outlineLevel="1">
      <c r="A405" s="41">
        <f t="shared" si="50"/>
        <v>8.65</v>
      </c>
      <c r="B405" s="42">
        <f t="shared" si="53"/>
        <v>394</v>
      </c>
      <c r="C405" s="43">
        <v>41230</v>
      </c>
      <c r="D405" s="44" t="str">
        <f t="shared" si="54"/>
        <v>Kasım 2012</v>
      </c>
      <c r="E405" s="45" t="s">
        <v>35</v>
      </c>
      <c r="F405" s="46">
        <v>3</v>
      </c>
      <c r="G405" s="47">
        <v>6</v>
      </c>
      <c r="H405" s="48">
        <f t="shared" si="55"/>
        <v>18</v>
      </c>
      <c r="I405" s="49">
        <v>3.5592999999999999</v>
      </c>
      <c r="J405" s="50">
        <v>3.07</v>
      </c>
      <c r="K405" s="51">
        <f t="shared" si="51"/>
        <v>0.48930000000000007</v>
      </c>
      <c r="L405" s="53">
        <f t="shared" si="52"/>
        <v>2.5806999999999998</v>
      </c>
      <c r="M405" s="51">
        <f>IF(I405="",0,IF(K405&lt;0,Sayfa3!$P$5,Sayfa3!$S$5))</f>
        <v>0.15000000000000036</v>
      </c>
      <c r="N405" s="52" t="str">
        <f>IF(E405="","",IF(K405&lt;Sayfa3!$P$5,"P",IF(K405&gt;Sayfa3!$S$5,"P","")))</f>
        <v>P</v>
      </c>
      <c r="O405" s="53">
        <f t="shared" si="48"/>
        <v>2.4306999999999994</v>
      </c>
      <c r="P405" s="54">
        <f t="shared" si="49"/>
        <v>8.65</v>
      </c>
      <c r="Q405" s="55"/>
      <c r="R405" s="56" t="s">
        <v>35</v>
      </c>
    </row>
    <row r="406" spans="1:18" s="56" customFormat="1" ht="17.25" customHeight="1" outlineLevel="1">
      <c r="A406" s="41">
        <f t="shared" si="50"/>
        <v>8.65</v>
      </c>
      <c r="B406" s="42">
        <f t="shared" si="53"/>
        <v>395</v>
      </c>
      <c r="C406" s="43">
        <v>41230</v>
      </c>
      <c r="D406" s="44" t="str">
        <f t="shared" si="54"/>
        <v>Kasım 2012</v>
      </c>
      <c r="E406" s="45" t="s">
        <v>35</v>
      </c>
      <c r="F406" s="46">
        <v>7</v>
      </c>
      <c r="G406" s="47">
        <v>6</v>
      </c>
      <c r="H406" s="48">
        <f t="shared" si="55"/>
        <v>42</v>
      </c>
      <c r="I406" s="49">
        <v>3.5592999999999999</v>
      </c>
      <c r="J406" s="50">
        <v>3.07</v>
      </c>
      <c r="K406" s="51">
        <f t="shared" si="51"/>
        <v>0.48930000000000007</v>
      </c>
      <c r="L406" s="53">
        <f t="shared" si="52"/>
        <v>2.5806999999999998</v>
      </c>
      <c r="M406" s="51">
        <f>IF(I406="",0,IF(K406&lt;0,Sayfa3!$P$5,Sayfa3!$S$5))</f>
        <v>0.15000000000000036</v>
      </c>
      <c r="N406" s="52" t="str">
        <f>IF(E406="","",IF(K406&lt;Sayfa3!$P$5,"P",IF(K406&gt;Sayfa3!$S$5,"P","")))</f>
        <v>P</v>
      </c>
      <c r="O406" s="53">
        <f t="shared" si="48"/>
        <v>2.4306999999999994</v>
      </c>
      <c r="P406" s="54">
        <f t="shared" si="49"/>
        <v>8.65</v>
      </c>
      <c r="Q406" s="55"/>
      <c r="R406" s="56" t="s">
        <v>35</v>
      </c>
    </row>
    <row r="407" spans="1:18" s="56" customFormat="1" ht="17.25" customHeight="1" outlineLevel="1">
      <c r="A407" s="41">
        <f t="shared" si="50"/>
        <v>8.65</v>
      </c>
      <c r="B407" s="42">
        <f t="shared" si="53"/>
        <v>396</v>
      </c>
      <c r="C407" s="43">
        <v>41230</v>
      </c>
      <c r="D407" s="44" t="str">
        <f t="shared" si="54"/>
        <v>Kasım 2012</v>
      </c>
      <c r="E407" s="45" t="s">
        <v>35</v>
      </c>
      <c r="F407" s="46">
        <v>3</v>
      </c>
      <c r="G407" s="47">
        <v>6</v>
      </c>
      <c r="H407" s="48">
        <f t="shared" si="55"/>
        <v>18</v>
      </c>
      <c r="I407" s="49">
        <v>3.5592999999999999</v>
      </c>
      <c r="J407" s="50">
        <v>3.07</v>
      </c>
      <c r="K407" s="51">
        <f t="shared" si="51"/>
        <v>0.48930000000000007</v>
      </c>
      <c r="L407" s="53">
        <f t="shared" si="52"/>
        <v>2.5806999999999998</v>
      </c>
      <c r="M407" s="51">
        <f>IF(I407="",0,IF(K407&lt;0,Sayfa3!$P$5,Sayfa3!$S$5))</f>
        <v>0.15000000000000036</v>
      </c>
      <c r="N407" s="52" t="str">
        <f>IF(E407="","",IF(K407&lt;Sayfa3!$P$5,"P",IF(K407&gt;Sayfa3!$S$5,"P","")))</f>
        <v>P</v>
      </c>
      <c r="O407" s="53">
        <f t="shared" si="48"/>
        <v>2.4306999999999994</v>
      </c>
      <c r="P407" s="54">
        <f t="shared" si="49"/>
        <v>8.65</v>
      </c>
      <c r="Q407" s="55"/>
      <c r="R407" s="56" t="s">
        <v>35</v>
      </c>
    </row>
    <row r="408" spans="1:18" s="56" customFormat="1" ht="17.25" customHeight="1" outlineLevel="1">
      <c r="A408" s="41">
        <f t="shared" si="50"/>
        <v>8.65</v>
      </c>
      <c r="B408" s="42">
        <f t="shared" si="53"/>
        <v>397</v>
      </c>
      <c r="C408" s="43">
        <v>41230</v>
      </c>
      <c r="D408" s="44" t="str">
        <f t="shared" si="54"/>
        <v>Kasım 2012</v>
      </c>
      <c r="E408" s="45" t="s">
        <v>35</v>
      </c>
      <c r="F408" s="46">
        <v>7</v>
      </c>
      <c r="G408" s="47">
        <v>6</v>
      </c>
      <c r="H408" s="48">
        <f t="shared" si="55"/>
        <v>42</v>
      </c>
      <c r="I408" s="49">
        <v>3.5592999999999999</v>
      </c>
      <c r="J408" s="50">
        <v>3.07</v>
      </c>
      <c r="K408" s="51">
        <f t="shared" si="51"/>
        <v>0.48930000000000007</v>
      </c>
      <c r="L408" s="53">
        <f t="shared" si="52"/>
        <v>2.5806999999999998</v>
      </c>
      <c r="M408" s="51">
        <f>IF(I408="",0,IF(K408&lt;0,Sayfa3!$P$5,Sayfa3!$S$5))</f>
        <v>0.15000000000000036</v>
      </c>
      <c r="N408" s="52" t="str">
        <f>IF(E408="","",IF(K408&lt;Sayfa3!$P$5,"P",IF(K408&gt;Sayfa3!$S$5,"P","")))</f>
        <v>P</v>
      </c>
      <c r="O408" s="53">
        <f t="shared" si="48"/>
        <v>2.4306999999999994</v>
      </c>
      <c r="P408" s="54">
        <f t="shared" si="49"/>
        <v>8.65</v>
      </c>
      <c r="Q408" s="55"/>
      <c r="R408" s="56" t="s">
        <v>35</v>
      </c>
    </row>
    <row r="409" spans="1:18" s="56" customFormat="1" ht="17.25" customHeight="1" outlineLevel="1">
      <c r="A409" s="41">
        <f t="shared" si="50"/>
        <v>8.65</v>
      </c>
      <c r="B409" s="42">
        <f t="shared" si="53"/>
        <v>398</v>
      </c>
      <c r="C409" s="43">
        <v>41230</v>
      </c>
      <c r="D409" s="44" t="str">
        <f t="shared" si="54"/>
        <v>Kasım 2012</v>
      </c>
      <c r="E409" s="45" t="s">
        <v>35</v>
      </c>
      <c r="F409" s="46">
        <v>3</v>
      </c>
      <c r="G409" s="47">
        <v>6</v>
      </c>
      <c r="H409" s="48">
        <f t="shared" si="55"/>
        <v>18</v>
      </c>
      <c r="I409" s="49">
        <v>3.5592999999999999</v>
      </c>
      <c r="J409" s="50">
        <v>3.07</v>
      </c>
      <c r="K409" s="51">
        <f t="shared" si="51"/>
        <v>0.48930000000000007</v>
      </c>
      <c r="L409" s="53">
        <f t="shared" si="52"/>
        <v>2.5806999999999998</v>
      </c>
      <c r="M409" s="51">
        <f>IF(I409="",0,IF(K409&lt;0,Sayfa3!$P$5,Sayfa3!$S$5))</f>
        <v>0.15000000000000036</v>
      </c>
      <c r="N409" s="52" t="str">
        <f>IF(E409="","",IF(K409&lt;Sayfa3!$P$5,"P",IF(K409&gt;Sayfa3!$S$5,"P","")))</f>
        <v>P</v>
      </c>
      <c r="O409" s="53">
        <f t="shared" si="48"/>
        <v>2.4306999999999994</v>
      </c>
      <c r="P409" s="54">
        <f t="shared" si="49"/>
        <v>8.65</v>
      </c>
      <c r="Q409" s="55"/>
      <c r="R409" s="56" t="s">
        <v>35</v>
      </c>
    </row>
    <row r="410" spans="1:18" s="56" customFormat="1" ht="17.25" customHeight="1" outlineLevel="1">
      <c r="A410" s="41">
        <f t="shared" si="50"/>
        <v>8.65</v>
      </c>
      <c r="B410" s="42">
        <f t="shared" si="53"/>
        <v>399</v>
      </c>
      <c r="C410" s="43">
        <v>41230</v>
      </c>
      <c r="D410" s="44" t="str">
        <f t="shared" si="54"/>
        <v>Kasım 2012</v>
      </c>
      <c r="E410" s="45" t="s">
        <v>35</v>
      </c>
      <c r="F410" s="46">
        <v>7</v>
      </c>
      <c r="G410" s="47">
        <v>6</v>
      </c>
      <c r="H410" s="48">
        <f t="shared" si="55"/>
        <v>42</v>
      </c>
      <c r="I410" s="49">
        <v>3.5592999999999999</v>
      </c>
      <c r="J410" s="50">
        <v>3.07</v>
      </c>
      <c r="K410" s="51">
        <f t="shared" si="51"/>
        <v>0.48930000000000007</v>
      </c>
      <c r="L410" s="53">
        <f t="shared" si="52"/>
        <v>2.5806999999999998</v>
      </c>
      <c r="M410" s="51">
        <f>IF(I410="",0,IF(K410&lt;0,Sayfa3!$P$5,Sayfa3!$S$5))</f>
        <v>0.15000000000000036</v>
      </c>
      <c r="N410" s="52" t="str">
        <f>IF(E410="","",IF(K410&lt;Sayfa3!$P$5,"P",IF(K410&gt;Sayfa3!$S$5,"P","")))</f>
        <v>P</v>
      </c>
      <c r="O410" s="53">
        <f t="shared" si="48"/>
        <v>2.4306999999999994</v>
      </c>
      <c r="P410" s="54">
        <f t="shared" si="49"/>
        <v>8.65</v>
      </c>
      <c r="Q410" s="55"/>
      <c r="R410" s="56" t="s">
        <v>35</v>
      </c>
    </row>
    <row r="411" spans="1:18" s="56" customFormat="1" ht="17.25" customHeight="1" outlineLevel="1">
      <c r="A411" s="41">
        <f t="shared" si="50"/>
        <v>8.65</v>
      </c>
      <c r="B411" s="42">
        <f t="shared" si="53"/>
        <v>400</v>
      </c>
      <c r="C411" s="43">
        <v>41230</v>
      </c>
      <c r="D411" s="44" t="str">
        <f t="shared" si="54"/>
        <v>Kasım 2012</v>
      </c>
      <c r="E411" s="45" t="s">
        <v>35</v>
      </c>
      <c r="F411" s="46">
        <v>3</v>
      </c>
      <c r="G411" s="47">
        <v>6</v>
      </c>
      <c r="H411" s="48">
        <f t="shared" si="55"/>
        <v>18</v>
      </c>
      <c r="I411" s="49">
        <v>3.5592999999999999</v>
      </c>
      <c r="J411" s="50">
        <v>3.07</v>
      </c>
      <c r="K411" s="51">
        <f t="shared" si="51"/>
        <v>0.48930000000000007</v>
      </c>
      <c r="L411" s="53">
        <f t="shared" si="52"/>
        <v>2.5806999999999998</v>
      </c>
      <c r="M411" s="51">
        <f>IF(I411="",0,IF(K411&lt;0,Sayfa3!$P$5,Sayfa3!$S$5))</f>
        <v>0.15000000000000036</v>
      </c>
      <c r="N411" s="52" t="str">
        <f>IF(E411="","",IF(K411&lt;Sayfa3!$P$5,"P",IF(K411&gt;Sayfa3!$S$5,"P","")))</f>
        <v>P</v>
      </c>
      <c r="O411" s="53">
        <f t="shared" si="48"/>
        <v>2.4306999999999994</v>
      </c>
      <c r="P411" s="54">
        <f t="shared" si="49"/>
        <v>8.65</v>
      </c>
      <c r="Q411" s="55"/>
      <c r="R411" s="56" t="s">
        <v>35</v>
      </c>
    </row>
    <row r="412" spans="1:18" s="56" customFormat="1" ht="17.25" customHeight="1" outlineLevel="1">
      <c r="A412" s="41">
        <f t="shared" si="50"/>
        <v>8.65</v>
      </c>
      <c r="B412" s="42">
        <f t="shared" si="53"/>
        <v>401</v>
      </c>
      <c r="C412" s="43">
        <v>41230</v>
      </c>
      <c r="D412" s="44" t="str">
        <f t="shared" si="54"/>
        <v>Kasım 2012</v>
      </c>
      <c r="E412" s="45" t="s">
        <v>35</v>
      </c>
      <c r="F412" s="46">
        <v>7</v>
      </c>
      <c r="G412" s="47">
        <v>6</v>
      </c>
      <c r="H412" s="48">
        <f t="shared" si="55"/>
        <v>42</v>
      </c>
      <c r="I412" s="49">
        <v>3.5592999999999999</v>
      </c>
      <c r="J412" s="50">
        <v>3.07</v>
      </c>
      <c r="K412" s="51">
        <f t="shared" si="51"/>
        <v>0.48930000000000007</v>
      </c>
      <c r="L412" s="53">
        <f t="shared" si="52"/>
        <v>2.5806999999999998</v>
      </c>
      <c r="M412" s="51">
        <f>IF(I412="",0,IF(K412&lt;0,Sayfa3!$P$5,Sayfa3!$S$5))</f>
        <v>0.15000000000000036</v>
      </c>
      <c r="N412" s="52" t="str">
        <f>IF(E412="","",IF(K412&lt;Sayfa3!$P$5,"P",IF(K412&gt;Sayfa3!$S$5,"P","")))</f>
        <v>P</v>
      </c>
      <c r="O412" s="53">
        <f t="shared" si="48"/>
        <v>2.4306999999999994</v>
      </c>
      <c r="P412" s="54">
        <f t="shared" si="49"/>
        <v>8.65</v>
      </c>
      <c r="Q412" s="55"/>
      <c r="R412" s="56" t="s">
        <v>35</v>
      </c>
    </row>
    <row r="413" spans="1:18" s="56" customFormat="1" ht="17.25" customHeight="1" outlineLevel="1">
      <c r="A413" s="41">
        <f t="shared" si="50"/>
        <v>8.65</v>
      </c>
      <c r="B413" s="42">
        <f t="shared" si="53"/>
        <v>402</v>
      </c>
      <c r="C413" s="43">
        <v>41230</v>
      </c>
      <c r="D413" s="44" t="str">
        <f t="shared" si="54"/>
        <v>Kasım 2012</v>
      </c>
      <c r="E413" s="45" t="s">
        <v>35</v>
      </c>
      <c r="F413" s="46">
        <v>3</v>
      </c>
      <c r="G413" s="47">
        <v>6</v>
      </c>
      <c r="H413" s="48">
        <f t="shared" si="55"/>
        <v>18</v>
      </c>
      <c r="I413" s="49">
        <v>3.5592999999999999</v>
      </c>
      <c r="J413" s="50">
        <v>3.07</v>
      </c>
      <c r="K413" s="51">
        <f t="shared" si="51"/>
        <v>0.48930000000000007</v>
      </c>
      <c r="L413" s="53">
        <f t="shared" si="52"/>
        <v>2.5806999999999998</v>
      </c>
      <c r="M413" s="51">
        <f>IF(I413="",0,IF(K413&lt;0,Sayfa3!$P$5,Sayfa3!$S$5))</f>
        <v>0.15000000000000036</v>
      </c>
      <c r="N413" s="52" t="str">
        <f>IF(E413="","",IF(K413&lt;Sayfa3!$P$5,"P",IF(K413&gt;Sayfa3!$S$5,"P","")))</f>
        <v>P</v>
      </c>
      <c r="O413" s="53">
        <f t="shared" si="48"/>
        <v>2.4306999999999994</v>
      </c>
      <c r="P413" s="54">
        <f t="shared" si="49"/>
        <v>8.65</v>
      </c>
      <c r="Q413" s="55"/>
      <c r="R413" s="56" t="s">
        <v>35</v>
      </c>
    </row>
    <row r="414" spans="1:18" s="56" customFormat="1" ht="17.25" customHeight="1" outlineLevel="1">
      <c r="A414" s="41">
        <f t="shared" si="50"/>
        <v>8.65</v>
      </c>
      <c r="B414" s="42">
        <f t="shared" si="53"/>
        <v>403</v>
      </c>
      <c r="C414" s="43">
        <v>41230</v>
      </c>
      <c r="D414" s="44" t="str">
        <f t="shared" si="54"/>
        <v>Kasım 2012</v>
      </c>
      <c r="E414" s="45" t="s">
        <v>35</v>
      </c>
      <c r="F414" s="46">
        <v>7</v>
      </c>
      <c r="G414" s="47">
        <v>6</v>
      </c>
      <c r="H414" s="48">
        <f t="shared" si="55"/>
        <v>42</v>
      </c>
      <c r="I414" s="49">
        <v>3.5592999999999999</v>
      </c>
      <c r="J414" s="50">
        <v>3.07</v>
      </c>
      <c r="K414" s="51">
        <f t="shared" si="51"/>
        <v>0.48930000000000007</v>
      </c>
      <c r="L414" s="53">
        <f t="shared" si="52"/>
        <v>2.5806999999999998</v>
      </c>
      <c r="M414" s="51">
        <f>IF(I414="",0,IF(K414&lt;0,Sayfa3!$P$5,Sayfa3!$S$5))</f>
        <v>0.15000000000000036</v>
      </c>
      <c r="N414" s="52" t="str">
        <f>IF(E414="","",IF(K414&lt;Sayfa3!$P$5,"P",IF(K414&gt;Sayfa3!$S$5,"P","")))</f>
        <v>P</v>
      </c>
      <c r="O414" s="53">
        <f t="shared" si="48"/>
        <v>2.4306999999999994</v>
      </c>
      <c r="P414" s="54">
        <f t="shared" si="49"/>
        <v>8.65</v>
      </c>
      <c r="Q414" s="55"/>
      <c r="R414" s="56" t="s">
        <v>35</v>
      </c>
    </row>
    <row r="415" spans="1:18" s="56" customFormat="1" ht="17.25" customHeight="1" outlineLevel="1">
      <c r="A415" s="41">
        <f t="shared" si="50"/>
        <v>8.65</v>
      </c>
      <c r="B415" s="42">
        <f t="shared" si="53"/>
        <v>404</v>
      </c>
      <c r="C415" s="43">
        <v>41230</v>
      </c>
      <c r="D415" s="44" t="str">
        <f t="shared" si="54"/>
        <v>Kasım 2012</v>
      </c>
      <c r="E415" s="45" t="s">
        <v>35</v>
      </c>
      <c r="F415" s="46">
        <v>7</v>
      </c>
      <c r="G415" s="47">
        <v>6</v>
      </c>
      <c r="H415" s="48">
        <f t="shared" si="55"/>
        <v>42</v>
      </c>
      <c r="I415" s="49">
        <v>3.5592999999999999</v>
      </c>
      <c r="J415" s="50">
        <v>3.07</v>
      </c>
      <c r="K415" s="51">
        <f t="shared" si="51"/>
        <v>0.48930000000000007</v>
      </c>
      <c r="L415" s="53">
        <f t="shared" si="52"/>
        <v>2.5806999999999998</v>
      </c>
      <c r="M415" s="51">
        <f>IF(I415="",0,IF(K415&lt;0,Sayfa3!$P$5,Sayfa3!$S$5))</f>
        <v>0.15000000000000036</v>
      </c>
      <c r="N415" s="52" t="str">
        <f>IF(E415="","",IF(K415&lt;Sayfa3!$P$5,"P",IF(K415&gt;Sayfa3!$S$5,"P","")))</f>
        <v>P</v>
      </c>
      <c r="O415" s="53">
        <f t="shared" si="48"/>
        <v>2.4306999999999994</v>
      </c>
      <c r="P415" s="54">
        <f t="shared" si="49"/>
        <v>8.65</v>
      </c>
      <c r="Q415" s="55"/>
      <c r="R415" s="56" t="s">
        <v>35</v>
      </c>
    </row>
    <row r="416" spans="1:18" s="56" customFormat="1" ht="17.25" customHeight="1" outlineLevel="1">
      <c r="A416" s="41">
        <f t="shared" si="50"/>
        <v>8.65</v>
      </c>
      <c r="B416" s="42">
        <f t="shared" si="53"/>
        <v>405</v>
      </c>
      <c r="C416" s="43">
        <v>41230</v>
      </c>
      <c r="D416" s="44" t="str">
        <f t="shared" si="54"/>
        <v>Kasım 2012</v>
      </c>
      <c r="E416" s="45" t="s">
        <v>35</v>
      </c>
      <c r="F416" s="46">
        <v>3</v>
      </c>
      <c r="G416" s="47">
        <v>6</v>
      </c>
      <c r="H416" s="48">
        <f t="shared" si="55"/>
        <v>18</v>
      </c>
      <c r="I416" s="49">
        <v>3.5592999999999999</v>
      </c>
      <c r="J416" s="50">
        <v>3.07</v>
      </c>
      <c r="K416" s="51">
        <f t="shared" si="51"/>
        <v>0.48930000000000007</v>
      </c>
      <c r="L416" s="53">
        <f t="shared" si="52"/>
        <v>2.5806999999999998</v>
      </c>
      <c r="M416" s="51">
        <f>IF(I416="",0,IF(K416&lt;0,Sayfa3!$P$5,Sayfa3!$S$5))</f>
        <v>0.15000000000000036</v>
      </c>
      <c r="N416" s="52" t="str">
        <f>IF(E416="","",IF(K416&lt;Sayfa3!$P$5,"P",IF(K416&gt;Sayfa3!$S$5,"P","")))</f>
        <v>P</v>
      </c>
      <c r="O416" s="53">
        <f t="shared" si="48"/>
        <v>2.4306999999999994</v>
      </c>
      <c r="P416" s="54">
        <f t="shared" si="49"/>
        <v>8.65</v>
      </c>
      <c r="Q416" s="55"/>
      <c r="R416" s="56" t="s">
        <v>35</v>
      </c>
    </row>
    <row r="417" spans="1:18" s="56" customFormat="1" ht="17.25" customHeight="1" outlineLevel="1">
      <c r="A417" s="41">
        <f t="shared" si="50"/>
        <v>8.65</v>
      </c>
      <c r="B417" s="42">
        <f t="shared" si="53"/>
        <v>406</v>
      </c>
      <c r="C417" s="43">
        <v>41230</v>
      </c>
      <c r="D417" s="44" t="str">
        <f t="shared" si="54"/>
        <v>Kasım 2012</v>
      </c>
      <c r="E417" s="45" t="s">
        <v>35</v>
      </c>
      <c r="F417" s="46">
        <v>3</v>
      </c>
      <c r="G417" s="47">
        <v>6</v>
      </c>
      <c r="H417" s="48">
        <f t="shared" si="55"/>
        <v>18</v>
      </c>
      <c r="I417" s="49">
        <v>3.5592999999999999</v>
      </c>
      <c r="J417" s="50">
        <v>3.07</v>
      </c>
      <c r="K417" s="51">
        <f t="shared" si="51"/>
        <v>0.48930000000000007</v>
      </c>
      <c r="L417" s="53">
        <f t="shared" si="52"/>
        <v>2.5806999999999998</v>
      </c>
      <c r="M417" s="51">
        <f>IF(I417="",0,IF(K417&lt;0,Sayfa3!$P$5,Sayfa3!$S$5))</f>
        <v>0.15000000000000036</v>
      </c>
      <c r="N417" s="52" t="str">
        <f>IF(E417="","",IF(K417&lt;Sayfa3!$P$5,"P",IF(K417&gt;Sayfa3!$S$5,"P","")))</f>
        <v>P</v>
      </c>
      <c r="O417" s="53">
        <f t="shared" si="48"/>
        <v>2.4306999999999994</v>
      </c>
      <c r="P417" s="54">
        <f t="shared" si="49"/>
        <v>8.65</v>
      </c>
      <c r="Q417" s="55"/>
      <c r="R417" s="56" t="s">
        <v>35</v>
      </c>
    </row>
    <row r="418" spans="1:18" s="56" customFormat="1" ht="17.25" customHeight="1" outlineLevel="1">
      <c r="A418" s="41">
        <f t="shared" si="50"/>
        <v>8.65</v>
      </c>
      <c r="B418" s="42">
        <f t="shared" si="53"/>
        <v>407</v>
      </c>
      <c r="C418" s="43">
        <v>41230</v>
      </c>
      <c r="D418" s="44" t="str">
        <f t="shared" si="54"/>
        <v>Kasım 2012</v>
      </c>
      <c r="E418" s="45" t="s">
        <v>35</v>
      </c>
      <c r="F418" s="46">
        <v>7</v>
      </c>
      <c r="G418" s="47">
        <v>6</v>
      </c>
      <c r="H418" s="48">
        <f t="shared" si="55"/>
        <v>42</v>
      </c>
      <c r="I418" s="49">
        <v>3.5592999999999999</v>
      </c>
      <c r="J418" s="50">
        <v>3.07</v>
      </c>
      <c r="K418" s="51">
        <f t="shared" si="51"/>
        <v>0.48930000000000007</v>
      </c>
      <c r="L418" s="53">
        <f t="shared" si="52"/>
        <v>2.5806999999999998</v>
      </c>
      <c r="M418" s="51">
        <f>IF(I418="",0,IF(K418&lt;0,Sayfa3!$P$5,Sayfa3!$S$5))</f>
        <v>0.15000000000000036</v>
      </c>
      <c r="N418" s="52" t="str">
        <f>IF(E418="","",IF(K418&lt;Sayfa3!$P$5,"P",IF(K418&gt;Sayfa3!$S$5,"P","")))</f>
        <v>P</v>
      </c>
      <c r="O418" s="53">
        <f t="shared" si="48"/>
        <v>2.4306999999999994</v>
      </c>
      <c r="P418" s="54">
        <f t="shared" si="49"/>
        <v>8.65</v>
      </c>
      <c r="Q418" s="55"/>
      <c r="R418" s="56" t="s">
        <v>35</v>
      </c>
    </row>
    <row r="419" spans="1:18" s="56" customFormat="1" ht="17.25" customHeight="1" outlineLevel="1">
      <c r="A419" s="41">
        <f t="shared" si="50"/>
        <v>8.65</v>
      </c>
      <c r="B419" s="42">
        <f t="shared" si="53"/>
        <v>408</v>
      </c>
      <c r="C419" s="43">
        <v>41232</v>
      </c>
      <c r="D419" s="44" t="str">
        <f t="shared" si="54"/>
        <v>Kasım 2012</v>
      </c>
      <c r="E419" s="45" t="s">
        <v>41</v>
      </c>
      <c r="F419" s="46">
        <v>5</v>
      </c>
      <c r="G419" s="47">
        <v>6</v>
      </c>
      <c r="H419" s="48">
        <f t="shared" si="55"/>
        <v>30</v>
      </c>
      <c r="I419" s="49">
        <v>3.5592999999999999</v>
      </c>
      <c r="J419" s="50">
        <v>3.07</v>
      </c>
      <c r="K419" s="51">
        <f t="shared" si="51"/>
        <v>0.48930000000000007</v>
      </c>
      <c r="L419" s="53">
        <f t="shared" si="52"/>
        <v>2.5806999999999998</v>
      </c>
      <c r="M419" s="51">
        <f>IF(I419="",0,IF(K419&lt;0,Sayfa3!$P$5,Sayfa3!$S$5))</f>
        <v>0.15000000000000036</v>
      </c>
      <c r="N419" s="52" t="str">
        <f>IF(E419="","",IF(K419&lt;Sayfa3!$P$5,"P",IF(K419&gt;Sayfa3!$S$5,"P","")))</f>
        <v>P</v>
      </c>
      <c r="O419" s="53">
        <f t="shared" si="48"/>
        <v>2.4306999999999994</v>
      </c>
      <c r="P419" s="54">
        <f t="shared" si="49"/>
        <v>8.65</v>
      </c>
      <c r="Q419" s="55"/>
      <c r="R419" s="56" t="s">
        <v>41</v>
      </c>
    </row>
    <row r="420" spans="1:18" s="56" customFormat="1" ht="17.25" customHeight="1" outlineLevel="1">
      <c r="A420" s="41">
        <f t="shared" si="50"/>
        <v>8.65</v>
      </c>
      <c r="B420" s="42">
        <f t="shared" si="53"/>
        <v>409</v>
      </c>
      <c r="C420" s="43">
        <v>41232</v>
      </c>
      <c r="D420" s="44" t="str">
        <f t="shared" si="54"/>
        <v>Kasım 2012</v>
      </c>
      <c r="E420" s="45" t="s">
        <v>35</v>
      </c>
      <c r="F420" s="46">
        <v>7</v>
      </c>
      <c r="G420" s="47">
        <v>6</v>
      </c>
      <c r="H420" s="48">
        <f t="shared" si="55"/>
        <v>42</v>
      </c>
      <c r="I420" s="49">
        <v>3.5592999999999999</v>
      </c>
      <c r="J420" s="50">
        <v>3.07</v>
      </c>
      <c r="K420" s="51">
        <f t="shared" si="51"/>
        <v>0.48930000000000007</v>
      </c>
      <c r="L420" s="53">
        <f t="shared" si="52"/>
        <v>2.5806999999999998</v>
      </c>
      <c r="M420" s="51">
        <f>IF(I420="",0,IF(K420&lt;0,Sayfa3!$P$5,Sayfa3!$S$5))</f>
        <v>0.15000000000000036</v>
      </c>
      <c r="N420" s="52" t="str">
        <f>IF(E420="","",IF(K420&lt;Sayfa3!$P$5,"P",IF(K420&gt;Sayfa3!$S$5,"P","")))</f>
        <v>P</v>
      </c>
      <c r="O420" s="53">
        <f t="shared" si="48"/>
        <v>2.4306999999999994</v>
      </c>
      <c r="P420" s="54">
        <f t="shared" si="49"/>
        <v>8.65</v>
      </c>
      <c r="Q420" s="55"/>
      <c r="R420" s="56" t="s">
        <v>35</v>
      </c>
    </row>
    <row r="421" spans="1:18" s="56" customFormat="1" ht="17.25" customHeight="1" outlineLevel="1">
      <c r="A421" s="41">
        <f t="shared" si="50"/>
        <v>8.65</v>
      </c>
      <c r="B421" s="42">
        <f t="shared" si="53"/>
        <v>410</v>
      </c>
      <c r="C421" s="43">
        <v>41232</v>
      </c>
      <c r="D421" s="44" t="str">
        <f t="shared" si="54"/>
        <v>Kasım 2012</v>
      </c>
      <c r="E421" s="45" t="s">
        <v>35</v>
      </c>
      <c r="F421" s="46">
        <v>3</v>
      </c>
      <c r="G421" s="47">
        <v>6</v>
      </c>
      <c r="H421" s="48">
        <f t="shared" si="55"/>
        <v>18</v>
      </c>
      <c r="I421" s="49">
        <v>3.5592999999999999</v>
      </c>
      <c r="J421" s="50">
        <v>3.07</v>
      </c>
      <c r="K421" s="51">
        <f t="shared" si="51"/>
        <v>0.48930000000000007</v>
      </c>
      <c r="L421" s="53">
        <f t="shared" si="52"/>
        <v>2.5806999999999998</v>
      </c>
      <c r="M421" s="51">
        <f>IF(I421="",0,IF(K421&lt;0,Sayfa3!$P$5,Sayfa3!$S$5))</f>
        <v>0.15000000000000036</v>
      </c>
      <c r="N421" s="52" t="str">
        <f>IF(E421="","",IF(K421&lt;Sayfa3!$P$5,"P",IF(K421&gt;Sayfa3!$S$5,"P","")))</f>
        <v>P</v>
      </c>
      <c r="O421" s="53">
        <f t="shared" si="48"/>
        <v>2.4306999999999994</v>
      </c>
      <c r="P421" s="54">
        <f t="shared" si="49"/>
        <v>8.65</v>
      </c>
      <c r="Q421" s="55"/>
      <c r="R421" s="56" t="s">
        <v>35</v>
      </c>
    </row>
    <row r="422" spans="1:18" s="56" customFormat="1" ht="17.25" customHeight="1" outlineLevel="1">
      <c r="A422" s="41">
        <f t="shared" si="50"/>
        <v>8.65</v>
      </c>
      <c r="B422" s="42">
        <f t="shared" si="53"/>
        <v>411</v>
      </c>
      <c r="C422" s="43">
        <v>41232</v>
      </c>
      <c r="D422" s="44" t="str">
        <f t="shared" si="54"/>
        <v>Kasım 2012</v>
      </c>
      <c r="E422" s="45" t="s">
        <v>35</v>
      </c>
      <c r="F422" s="46">
        <v>10</v>
      </c>
      <c r="G422" s="47">
        <v>6</v>
      </c>
      <c r="H422" s="48">
        <f t="shared" si="55"/>
        <v>60</v>
      </c>
      <c r="I422" s="49">
        <v>3.5592999999999999</v>
      </c>
      <c r="J422" s="50">
        <v>3.07</v>
      </c>
      <c r="K422" s="51">
        <f t="shared" si="51"/>
        <v>0.48930000000000007</v>
      </c>
      <c r="L422" s="53">
        <f t="shared" si="52"/>
        <v>2.5806999999999998</v>
      </c>
      <c r="M422" s="51">
        <f>IF(I422="",0,IF(K422&lt;0,Sayfa3!$P$5,Sayfa3!$S$5))</f>
        <v>0.15000000000000036</v>
      </c>
      <c r="N422" s="52" t="str">
        <f>IF(E422="","",IF(K422&lt;Sayfa3!$P$5,"P",IF(K422&gt;Sayfa3!$S$5,"P","")))</f>
        <v>P</v>
      </c>
      <c r="O422" s="53">
        <f t="shared" si="48"/>
        <v>2.4306999999999994</v>
      </c>
      <c r="P422" s="54">
        <f t="shared" si="49"/>
        <v>8.65</v>
      </c>
      <c r="Q422" s="55"/>
      <c r="R422" s="56" t="s">
        <v>35</v>
      </c>
    </row>
    <row r="423" spans="1:18" s="56" customFormat="1" ht="17.25" customHeight="1" outlineLevel="1">
      <c r="A423" s="41">
        <f t="shared" si="50"/>
        <v>8.65</v>
      </c>
      <c r="B423" s="42">
        <f t="shared" si="53"/>
        <v>412</v>
      </c>
      <c r="C423" s="43">
        <v>41234</v>
      </c>
      <c r="D423" s="44" t="str">
        <f t="shared" si="54"/>
        <v>Kasım 2012</v>
      </c>
      <c r="E423" s="45" t="s">
        <v>41</v>
      </c>
      <c r="F423" s="46">
        <v>7.5</v>
      </c>
      <c r="G423" s="47">
        <v>6</v>
      </c>
      <c r="H423" s="48">
        <f t="shared" si="55"/>
        <v>45</v>
      </c>
      <c r="I423" s="49">
        <v>3.5592999999999999</v>
      </c>
      <c r="J423" s="50">
        <v>3.07</v>
      </c>
      <c r="K423" s="51">
        <f t="shared" si="51"/>
        <v>0.48930000000000007</v>
      </c>
      <c r="L423" s="53">
        <f t="shared" si="52"/>
        <v>2.5806999999999998</v>
      </c>
      <c r="M423" s="51">
        <f>IF(I423="",0,IF(K423&lt;0,Sayfa3!$P$5,Sayfa3!$S$5))</f>
        <v>0.15000000000000036</v>
      </c>
      <c r="N423" s="52" t="str">
        <f>IF(E423="","",IF(K423&lt;Sayfa3!$P$5,"P",IF(K423&gt;Sayfa3!$S$5,"P","")))</f>
        <v>P</v>
      </c>
      <c r="O423" s="53">
        <f t="shared" si="48"/>
        <v>2.4306999999999994</v>
      </c>
      <c r="P423" s="54">
        <f t="shared" si="49"/>
        <v>8.65</v>
      </c>
      <c r="Q423" s="55"/>
      <c r="R423" s="56" t="s">
        <v>41</v>
      </c>
    </row>
    <row r="424" spans="1:18" s="56" customFormat="1" ht="17.25" customHeight="1" outlineLevel="1">
      <c r="A424" s="41">
        <f t="shared" si="50"/>
        <v>8.65</v>
      </c>
      <c r="B424" s="42">
        <f t="shared" si="53"/>
        <v>413</v>
      </c>
      <c r="C424" s="43">
        <v>41234</v>
      </c>
      <c r="D424" s="44" t="str">
        <f t="shared" si="54"/>
        <v>Kasım 2012</v>
      </c>
      <c r="E424" s="45" t="s">
        <v>41</v>
      </c>
      <c r="F424" s="46">
        <v>7.5</v>
      </c>
      <c r="G424" s="47">
        <v>6</v>
      </c>
      <c r="H424" s="48">
        <f t="shared" si="55"/>
        <v>45</v>
      </c>
      <c r="I424" s="49">
        <v>3.5592999999999999</v>
      </c>
      <c r="J424" s="50">
        <v>3.07</v>
      </c>
      <c r="K424" s="51">
        <f t="shared" si="51"/>
        <v>0.48930000000000007</v>
      </c>
      <c r="L424" s="53">
        <f t="shared" si="52"/>
        <v>2.5806999999999998</v>
      </c>
      <c r="M424" s="51">
        <f>IF(I424="",0,IF(K424&lt;0,Sayfa3!$P$5,Sayfa3!$S$5))</f>
        <v>0.15000000000000036</v>
      </c>
      <c r="N424" s="52" t="str">
        <f>IF(E424="","",IF(K424&lt;Sayfa3!$P$5,"P",IF(K424&gt;Sayfa3!$S$5,"P","")))</f>
        <v>P</v>
      </c>
      <c r="O424" s="53">
        <f t="shared" si="48"/>
        <v>2.4306999999999994</v>
      </c>
      <c r="P424" s="54">
        <f t="shared" si="49"/>
        <v>8.65</v>
      </c>
      <c r="Q424" s="55"/>
      <c r="R424" s="56" t="s">
        <v>41</v>
      </c>
    </row>
    <row r="425" spans="1:18" s="56" customFormat="1" ht="17.25" customHeight="1" outlineLevel="1">
      <c r="A425" s="41">
        <f t="shared" si="50"/>
        <v>8.58</v>
      </c>
      <c r="B425" s="42">
        <f t="shared" si="53"/>
        <v>414</v>
      </c>
      <c r="C425" s="43">
        <v>41237</v>
      </c>
      <c r="D425" s="44" t="str">
        <f t="shared" si="54"/>
        <v>Kasım 2012</v>
      </c>
      <c r="E425" s="45" t="s">
        <v>35</v>
      </c>
      <c r="F425" s="46">
        <v>7</v>
      </c>
      <c r="G425" s="47">
        <v>6</v>
      </c>
      <c r="H425" s="48">
        <f t="shared" si="55"/>
        <v>42</v>
      </c>
      <c r="I425" s="49">
        <v>3.6185999999999998</v>
      </c>
      <c r="J425" s="50">
        <v>3.07</v>
      </c>
      <c r="K425" s="51">
        <f t="shared" si="51"/>
        <v>0.54859999999999998</v>
      </c>
      <c r="L425" s="53">
        <f t="shared" si="52"/>
        <v>2.5213999999999999</v>
      </c>
      <c r="M425" s="51">
        <f>IF(I425="",0,IF(K425&lt;0,Sayfa3!$P$5,Sayfa3!$S$5))</f>
        <v>0.15000000000000036</v>
      </c>
      <c r="N425" s="52" t="str">
        <f>IF(E425="","",IF(K425&lt;Sayfa3!$P$5,"P",IF(K425&gt;Sayfa3!$S$5,"P","")))</f>
        <v>P</v>
      </c>
      <c r="O425" s="53">
        <f t="shared" si="48"/>
        <v>2.3713999999999995</v>
      </c>
      <c r="P425" s="54">
        <f t="shared" si="49"/>
        <v>8.58</v>
      </c>
      <c r="Q425" s="55"/>
      <c r="R425" s="56" t="s">
        <v>35</v>
      </c>
    </row>
    <row r="426" spans="1:18" s="56" customFormat="1" ht="17.25" customHeight="1" outlineLevel="1">
      <c r="A426" s="41">
        <f t="shared" si="50"/>
        <v>8.58</v>
      </c>
      <c r="B426" s="42">
        <f t="shared" si="53"/>
        <v>415</v>
      </c>
      <c r="C426" s="43">
        <v>41237</v>
      </c>
      <c r="D426" s="44" t="str">
        <f t="shared" si="54"/>
        <v>Kasım 2012</v>
      </c>
      <c r="E426" s="45" t="s">
        <v>35</v>
      </c>
      <c r="F426" s="46">
        <v>3</v>
      </c>
      <c r="G426" s="47">
        <v>6</v>
      </c>
      <c r="H426" s="48">
        <f t="shared" si="55"/>
        <v>18</v>
      </c>
      <c r="I426" s="49">
        <v>3.6185999999999998</v>
      </c>
      <c r="J426" s="50">
        <v>3.07</v>
      </c>
      <c r="K426" s="51">
        <f t="shared" si="51"/>
        <v>0.54859999999999998</v>
      </c>
      <c r="L426" s="53">
        <f t="shared" si="52"/>
        <v>2.5213999999999999</v>
      </c>
      <c r="M426" s="51">
        <f>IF(I426="",0,IF(K426&lt;0,Sayfa3!$P$5,Sayfa3!$S$5))</f>
        <v>0.15000000000000036</v>
      </c>
      <c r="N426" s="52" t="str">
        <f>IF(E426="","",IF(K426&lt;Sayfa3!$P$5,"P",IF(K426&gt;Sayfa3!$S$5,"P","")))</f>
        <v>P</v>
      </c>
      <c r="O426" s="53">
        <f t="shared" si="48"/>
        <v>2.3713999999999995</v>
      </c>
      <c r="P426" s="54">
        <f t="shared" si="49"/>
        <v>8.58</v>
      </c>
      <c r="Q426" s="55"/>
      <c r="R426" s="56" t="s">
        <v>35</v>
      </c>
    </row>
    <row r="427" spans="1:18" s="56" customFormat="1" ht="17.25" customHeight="1" outlineLevel="1">
      <c r="A427" s="41">
        <f t="shared" si="50"/>
        <v>8.58</v>
      </c>
      <c r="B427" s="42">
        <f t="shared" si="53"/>
        <v>416</v>
      </c>
      <c r="C427" s="43">
        <v>41237</v>
      </c>
      <c r="D427" s="44" t="str">
        <f t="shared" si="54"/>
        <v>Kasım 2012</v>
      </c>
      <c r="E427" s="45" t="s">
        <v>35</v>
      </c>
      <c r="F427" s="46">
        <v>3</v>
      </c>
      <c r="G427" s="47">
        <v>6</v>
      </c>
      <c r="H427" s="48">
        <f t="shared" si="55"/>
        <v>18</v>
      </c>
      <c r="I427" s="49">
        <v>3.6185999999999998</v>
      </c>
      <c r="J427" s="50">
        <v>3.07</v>
      </c>
      <c r="K427" s="51">
        <f t="shared" si="51"/>
        <v>0.54859999999999998</v>
      </c>
      <c r="L427" s="53">
        <f t="shared" si="52"/>
        <v>2.5213999999999999</v>
      </c>
      <c r="M427" s="51">
        <f>IF(I427="",0,IF(K427&lt;0,Sayfa3!$P$5,Sayfa3!$S$5))</f>
        <v>0.15000000000000036</v>
      </c>
      <c r="N427" s="52" t="str">
        <f>IF(E427="","",IF(K427&lt;Sayfa3!$P$5,"P",IF(K427&gt;Sayfa3!$S$5,"P","")))</f>
        <v>P</v>
      </c>
      <c r="O427" s="53">
        <f t="shared" si="48"/>
        <v>2.3713999999999995</v>
      </c>
      <c r="P427" s="54">
        <f t="shared" si="49"/>
        <v>8.58</v>
      </c>
      <c r="Q427" s="55"/>
      <c r="R427" s="56" t="s">
        <v>35</v>
      </c>
    </row>
    <row r="428" spans="1:18" s="56" customFormat="1" ht="17.25" customHeight="1" outlineLevel="1">
      <c r="A428" s="41">
        <f t="shared" si="50"/>
        <v>8.58</v>
      </c>
      <c r="B428" s="42">
        <f t="shared" si="53"/>
        <v>417</v>
      </c>
      <c r="C428" s="43">
        <v>41237</v>
      </c>
      <c r="D428" s="44" t="str">
        <f t="shared" si="54"/>
        <v>Kasım 2012</v>
      </c>
      <c r="E428" s="45" t="s">
        <v>35</v>
      </c>
      <c r="F428" s="46">
        <v>7</v>
      </c>
      <c r="G428" s="47">
        <v>6</v>
      </c>
      <c r="H428" s="48">
        <f t="shared" si="55"/>
        <v>42</v>
      </c>
      <c r="I428" s="49">
        <v>3.6185999999999998</v>
      </c>
      <c r="J428" s="50">
        <v>3.07</v>
      </c>
      <c r="K428" s="51">
        <f t="shared" si="51"/>
        <v>0.54859999999999998</v>
      </c>
      <c r="L428" s="53">
        <f t="shared" si="52"/>
        <v>2.5213999999999999</v>
      </c>
      <c r="M428" s="51">
        <f>IF(I428="",0,IF(K428&lt;0,Sayfa3!$P$5,Sayfa3!$S$5))</f>
        <v>0.15000000000000036</v>
      </c>
      <c r="N428" s="52" t="str">
        <f>IF(E428="","",IF(K428&lt;Sayfa3!$P$5,"P",IF(K428&gt;Sayfa3!$S$5,"P","")))</f>
        <v>P</v>
      </c>
      <c r="O428" s="53">
        <f t="shared" si="48"/>
        <v>2.3713999999999995</v>
      </c>
      <c r="P428" s="54">
        <f t="shared" si="49"/>
        <v>8.58</v>
      </c>
      <c r="Q428" s="55"/>
      <c r="R428" s="56" t="s">
        <v>35</v>
      </c>
    </row>
    <row r="429" spans="1:18" s="56" customFormat="1" ht="17.25" customHeight="1" outlineLevel="1">
      <c r="A429" s="41">
        <f t="shared" si="50"/>
        <v>8.58</v>
      </c>
      <c r="B429" s="42">
        <f t="shared" si="53"/>
        <v>418</v>
      </c>
      <c r="C429" s="43">
        <v>41237</v>
      </c>
      <c r="D429" s="44" t="str">
        <f t="shared" si="54"/>
        <v>Kasım 2012</v>
      </c>
      <c r="E429" s="45" t="s">
        <v>35</v>
      </c>
      <c r="F429" s="46">
        <v>7</v>
      </c>
      <c r="G429" s="47">
        <v>6</v>
      </c>
      <c r="H429" s="48">
        <f t="shared" si="55"/>
        <v>42</v>
      </c>
      <c r="I429" s="49">
        <v>3.6185999999999998</v>
      </c>
      <c r="J429" s="50">
        <v>3.07</v>
      </c>
      <c r="K429" s="51">
        <f t="shared" si="51"/>
        <v>0.54859999999999998</v>
      </c>
      <c r="L429" s="53">
        <f t="shared" si="52"/>
        <v>2.5213999999999999</v>
      </c>
      <c r="M429" s="51">
        <f>IF(I429="",0,IF(K429&lt;0,Sayfa3!$P$5,Sayfa3!$S$5))</f>
        <v>0.15000000000000036</v>
      </c>
      <c r="N429" s="52" t="str">
        <f>IF(E429="","",IF(K429&lt;Sayfa3!$P$5,"P",IF(K429&gt;Sayfa3!$S$5,"P","")))</f>
        <v>P</v>
      </c>
      <c r="O429" s="53">
        <f t="shared" si="48"/>
        <v>2.3713999999999995</v>
      </c>
      <c r="P429" s="54">
        <f t="shared" si="49"/>
        <v>8.58</v>
      </c>
      <c r="Q429" s="55"/>
      <c r="R429" s="56" t="s">
        <v>35</v>
      </c>
    </row>
    <row r="430" spans="1:18" s="56" customFormat="1" ht="17.25" customHeight="1" outlineLevel="1">
      <c r="A430" s="41">
        <f t="shared" si="50"/>
        <v>8.58</v>
      </c>
      <c r="B430" s="42">
        <f t="shared" si="53"/>
        <v>419</v>
      </c>
      <c r="C430" s="43">
        <v>41237</v>
      </c>
      <c r="D430" s="44" t="str">
        <f t="shared" si="54"/>
        <v>Kasım 2012</v>
      </c>
      <c r="E430" s="45" t="s">
        <v>35</v>
      </c>
      <c r="F430" s="46">
        <v>3</v>
      </c>
      <c r="G430" s="47">
        <v>6</v>
      </c>
      <c r="H430" s="48">
        <f t="shared" si="55"/>
        <v>18</v>
      </c>
      <c r="I430" s="49">
        <v>3.6185999999999998</v>
      </c>
      <c r="J430" s="50">
        <v>3.07</v>
      </c>
      <c r="K430" s="51">
        <f t="shared" si="51"/>
        <v>0.54859999999999998</v>
      </c>
      <c r="L430" s="53">
        <f t="shared" si="52"/>
        <v>2.5213999999999999</v>
      </c>
      <c r="M430" s="51">
        <f>IF(I430="",0,IF(K430&lt;0,Sayfa3!$P$5,Sayfa3!$S$5))</f>
        <v>0.15000000000000036</v>
      </c>
      <c r="N430" s="52" t="str">
        <f>IF(E430="","",IF(K430&lt;Sayfa3!$P$5,"P",IF(K430&gt;Sayfa3!$S$5,"P","")))</f>
        <v>P</v>
      </c>
      <c r="O430" s="53">
        <f t="shared" si="48"/>
        <v>2.3713999999999995</v>
      </c>
      <c r="P430" s="54">
        <f t="shared" si="49"/>
        <v>8.58</v>
      </c>
      <c r="Q430" s="55"/>
      <c r="R430" s="56" t="s">
        <v>35</v>
      </c>
    </row>
    <row r="431" spans="1:18" s="56" customFormat="1" ht="17.25" customHeight="1" outlineLevel="1">
      <c r="A431" s="41">
        <f t="shared" si="50"/>
        <v>8.58</v>
      </c>
      <c r="B431" s="42">
        <f t="shared" si="53"/>
        <v>420</v>
      </c>
      <c r="C431" s="43">
        <v>41237</v>
      </c>
      <c r="D431" s="44" t="str">
        <f t="shared" si="54"/>
        <v>Kasım 2012</v>
      </c>
      <c r="E431" s="45" t="s">
        <v>35</v>
      </c>
      <c r="F431" s="46">
        <v>5</v>
      </c>
      <c r="G431" s="47">
        <v>6</v>
      </c>
      <c r="H431" s="48">
        <f t="shared" si="55"/>
        <v>30</v>
      </c>
      <c r="I431" s="49">
        <v>3.6185999999999998</v>
      </c>
      <c r="J431" s="50">
        <v>3.07</v>
      </c>
      <c r="K431" s="51">
        <f t="shared" si="51"/>
        <v>0.54859999999999998</v>
      </c>
      <c r="L431" s="53">
        <f t="shared" si="52"/>
        <v>2.5213999999999999</v>
      </c>
      <c r="M431" s="51">
        <f>IF(I431="",0,IF(K431&lt;0,Sayfa3!$P$5,Sayfa3!$S$5))</f>
        <v>0.15000000000000036</v>
      </c>
      <c r="N431" s="52" t="str">
        <f>IF(E431="","",IF(K431&lt;Sayfa3!$P$5,"P",IF(K431&gt;Sayfa3!$S$5,"P","")))</f>
        <v>P</v>
      </c>
      <c r="O431" s="53">
        <f t="shared" si="48"/>
        <v>2.3713999999999995</v>
      </c>
      <c r="P431" s="54">
        <f t="shared" si="49"/>
        <v>8.58</v>
      </c>
      <c r="Q431" s="55"/>
      <c r="R431" s="56" t="s">
        <v>35</v>
      </c>
    </row>
    <row r="432" spans="1:18" s="56" customFormat="1" ht="17.25" customHeight="1" outlineLevel="1">
      <c r="A432" s="41">
        <f t="shared" si="50"/>
        <v>8.58</v>
      </c>
      <c r="B432" s="42">
        <f t="shared" si="53"/>
        <v>421</v>
      </c>
      <c r="C432" s="43">
        <v>41237</v>
      </c>
      <c r="D432" s="44" t="str">
        <f t="shared" si="54"/>
        <v>Kasım 2012</v>
      </c>
      <c r="E432" s="45" t="s">
        <v>41</v>
      </c>
      <c r="F432" s="46">
        <v>10</v>
      </c>
      <c r="G432" s="47">
        <v>6</v>
      </c>
      <c r="H432" s="48">
        <f t="shared" si="55"/>
        <v>60</v>
      </c>
      <c r="I432" s="49">
        <v>3.6185999999999998</v>
      </c>
      <c r="J432" s="50">
        <v>3.07</v>
      </c>
      <c r="K432" s="51">
        <f t="shared" si="51"/>
        <v>0.54859999999999998</v>
      </c>
      <c r="L432" s="53">
        <f t="shared" si="52"/>
        <v>2.5213999999999999</v>
      </c>
      <c r="M432" s="51">
        <f>IF(I432="",0,IF(K432&lt;0,Sayfa3!$P$5,Sayfa3!$S$5))</f>
        <v>0.15000000000000036</v>
      </c>
      <c r="N432" s="52" t="str">
        <f>IF(E432="","",IF(K432&lt;Sayfa3!$P$5,"P",IF(K432&gt;Sayfa3!$S$5,"P","")))</f>
        <v>P</v>
      </c>
      <c r="O432" s="53">
        <f t="shared" si="48"/>
        <v>2.3713999999999995</v>
      </c>
      <c r="P432" s="54">
        <f t="shared" si="49"/>
        <v>8.58</v>
      </c>
      <c r="Q432" s="55"/>
      <c r="R432" s="56" t="s">
        <v>41</v>
      </c>
    </row>
    <row r="433" spans="1:18" s="56" customFormat="1" ht="17.25" customHeight="1" outlineLevel="1">
      <c r="A433" s="41">
        <f t="shared" si="50"/>
        <v>8.58</v>
      </c>
      <c r="B433" s="42">
        <f t="shared" si="53"/>
        <v>422</v>
      </c>
      <c r="C433" s="43">
        <v>41237</v>
      </c>
      <c r="D433" s="44" t="str">
        <f t="shared" si="54"/>
        <v>Kasım 2012</v>
      </c>
      <c r="E433" s="45" t="s">
        <v>41</v>
      </c>
      <c r="F433" s="46">
        <v>3</v>
      </c>
      <c r="G433" s="47">
        <v>6</v>
      </c>
      <c r="H433" s="48">
        <f t="shared" si="55"/>
        <v>18</v>
      </c>
      <c r="I433" s="49">
        <v>3.6185999999999998</v>
      </c>
      <c r="J433" s="50">
        <v>3.07</v>
      </c>
      <c r="K433" s="51">
        <f t="shared" si="51"/>
        <v>0.54859999999999998</v>
      </c>
      <c r="L433" s="53">
        <f t="shared" si="52"/>
        <v>2.5213999999999999</v>
      </c>
      <c r="M433" s="51">
        <f>IF(I433="",0,IF(K433&lt;0,Sayfa3!$P$5,Sayfa3!$S$5))</f>
        <v>0.15000000000000036</v>
      </c>
      <c r="N433" s="52" t="str">
        <f>IF(E433="","",IF(K433&lt;Sayfa3!$P$5,"P",IF(K433&gt;Sayfa3!$S$5,"P","")))</f>
        <v>P</v>
      </c>
      <c r="O433" s="53">
        <f t="shared" si="48"/>
        <v>2.3713999999999995</v>
      </c>
      <c r="P433" s="54">
        <f t="shared" si="49"/>
        <v>8.58</v>
      </c>
      <c r="Q433" s="55"/>
      <c r="R433" s="56" t="s">
        <v>41</v>
      </c>
    </row>
    <row r="434" spans="1:18" s="56" customFormat="1" ht="17.25" customHeight="1" outlineLevel="1">
      <c r="A434" s="41">
        <f t="shared" si="50"/>
        <v>8.58</v>
      </c>
      <c r="B434" s="42">
        <f t="shared" si="53"/>
        <v>423</v>
      </c>
      <c r="C434" s="43">
        <v>41237</v>
      </c>
      <c r="D434" s="44" t="str">
        <f t="shared" si="54"/>
        <v>Kasım 2012</v>
      </c>
      <c r="E434" s="45" t="s">
        <v>41</v>
      </c>
      <c r="F434" s="46">
        <v>7</v>
      </c>
      <c r="G434" s="47">
        <v>6</v>
      </c>
      <c r="H434" s="48">
        <f t="shared" si="55"/>
        <v>42</v>
      </c>
      <c r="I434" s="49">
        <v>3.6185999999999998</v>
      </c>
      <c r="J434" s="50">
        <v>3.07</v>
      </c>
      <c r="K434" s="51">
        <f t="shared" si="51"/>
        <v>0.54859999999999998</v>
      </c>
      <c r="L434" s="53">
        <f t="shared" si="52"/>
        <v>2.5213999999999999</v>
      </c>
      <c r="M434" s="51">
        <f>IF(I434="",0,IF(K434&lt;0,Sayfa3!$P$5,Sayfa3!$S$5))</f>
        <v>0.15000000000000036</v>
      </c>
      <c r="N434" s="52" t="str">
        <f>IF(E434="","",IF(K434&lt;Sayfa3!$P$5,"P",IF(K434&gt;Sayfa3!$S$5,"P","")))</f>
        <v>P</v>
      </c>
      <c r="O434" s="53">
        <f t="shared" si="48"/>
        <v>2.3713999999999995</v>
      </c>
      <c r="P434" s="54">
        <f t="shared" si="49"/>
        <v>8.58</v>
      </c>
      <c r="Q434" s="55"/>
      <c r="R434" s="56" t="s">
        <v>41</v>
      </c>
    </row>
    <row r="435" spans="1:18" s="56" customFormat="1" ht="17.25" customHeight="1" outlineLevel="1">
      <c r="A435" s="41">
        <f t="shared" si="50"/>
        <v>8.58</v>
      </c>
      <c r="B435" s="42">
        <f t="shared" si="53"/>
        <v>424</v>
      </c>
      <c r="C435" s="43">
        <v>41239</v>
      </c>
      <c r="D435" s="44" t="str">
        <f t="shared" si="54"/>
        <v>Kasım 2012</v>
      </c>
      <c r="E435" s="45" t="s">
        <v>41</v>
      </c>
      <c r="F435" s="46">
        <v>3</v>
      </c>
      <c r="G435" s="47">
        <v>6</v>
      </c>
      <c r="H435" s="48">
        <f t="shared" si="55"/>
        <v>18</v>
      </c>
      <c r="I435" s="49">
        <v>3.6185999999999998</v>
      </c>
      <c r="J435" s="50">
        <v>3.07</v>
      </c>
      <c r="K435" s="51">
        <f t="shared" si="51"/>
        <v>0.54859999999999998</v>
      </c>
      <c r="L435" s="53">
        <f t="shared" si="52"/>
        <v>2.5213999999999999</v>
      </c>
      <c r="M435" s="51">
        <f>IF(I435="",0,IF(K435&lt;0,Sayfa3!$P$5,Sayfa3!$S$5))</f>
        <v>0.15000000000000036</v>
      </c>
      <c r="N435" s="52" t="str">
        <f>IF(E435="","",IF(K435&lt;Sayfa3!$P$5,"P",IF(K435&gt;Sayfa3!$S$5,"P","")))</f>
        <v>P</v>
      </c>
      <c r="O435" s="53">
        <f t="shared" si="48"/>
        <v>2.3713999999999995</v>
      </c>
      <c r="P435" s="54">
        <f t="shared" si="49"/>
        <v>8.58</v>
      </c>
      <c r="Q435" s="55"/>
      <c r="R435" s="56" t="s">
        <v>41</v>
      </c>
    </row>
    <row r="436" spans="1:18" s="56" customFormat="1" ht="17.25" customHeight="1" outlineLevel="1">
      <c r="A436" s="41">
        <f t="shared" si="50"/>
        <v>8.58</v>
      </c>
      <c r="B436" s="42">
        <f t="shared" si="53"/>
        <v>425</v>
      </c>
      <c r="C436" s="43">
        <v>41239</v>
      </c>
      <c r="D436" s="44" t="str">
        <f t="shared" si="54"/>
        <v>Kasım 2012</v>
      </c>
      <c r="E436" s="45" t="s">
        <v>41</v>
      </c>
      <c r="F436" s="46">
        <v>7</v>
      </c>
      <c r="G436" s="47">
        <v>6</v>
      </c>
      <c r="H436" s="48">
        <f t="shared" si="55"/>
        <v>42</v>
      </c>
      <c r="I436" s="49">
        <v>3.6185999999999998</v>
      </c>
      <c r="J436" s="50">
        <v>3.07</v>
      </c>
      <c r="K436" s="51">
        <f t="shared" si="51"/>
        <v>0.54859999999999998</v>
      </c>
      <c r="L436" s="53">
        <f t="shared" si="52"/>
        <v>2.5213999999999999</v>
      </c>
      <c r="M436" s="51">
        <f>IF(I436="",0,IF(K436&lt;0,Sayfa3!$P$5,Sayfa3!$S$5))</f>
        <v>0.15000000000000036</v>
      </c>
      <c r="N436" s="52" t="str">
        <f>IF(E436="","",IF(K436&lt;Sayfa3!$P$5,"P",IF(K436&gt;Sayfa3!$S$5,"P","")))</f>
        <v>P</v>
      </c>
      <c r="O436" s="53">
        <f t="shared" si="48"/>
        <v>2.3713999999999995</v>
      </c>
      <c r="P436" s="54">
        <f t="shared" si="49"/>
        <v>8.58</v>
      </c>
      <c r="Q436" s="55"/>
      <c r="R436" s="56" t="s">
        <v>41</v>
      </c>
    </row>
    <row r="437" spans="1:18" s="56" customFormat="1" ht="17.25" customHeight="1" outlineLevel="1">
      <c r="A437" s="41">
        <f t="shared" si="50"/>
        <v>8.58</v>
      </c>
      <c r="B437" s="42">
        <f t="shared" si="53"/>
        <v>426</v>
      </c>
      <c r="C437" s="43">
        <v>41239</v>
      </c>
      <c r="D437" s="44" t="str">
        <f t="shared" si="54"/>
        <v>Kasım 2012</v>
      </c>
      <c r="E437" s="45" t="s">
        <v>41</v>
      </c>
      <c r="F437" s="46">
        <v>5</v>
      </c>
      <c r="G437" s="47">
        <v>6</v>
      </c>
      <c r="H437" s="48">
        <f t="shared" si="55"/>
        <v>30</v>
      </c>
      <c r="I437" s="49">
        <v>3.6185999999999998</v>
      </c>
      <c r="J437" s="50">
        <v>3.07</v>
      </c>
      <c r="K437" s="51">
        <f t="shared" si="51"/>
        <v>0.54859999999999998</v>
      </c>
      <c r="L437" s="53">
        <f t="shared" si="52"/>
        <v>2.5213999999999999</v>
      </c>
      <c r="M437" s="51">
        <f>IF(I437="",0,IF(K437&lt;0,Sayfa3!$P$5,Sayfa3!$S$5))</f>
        <v>0.15000000000000036</v>
      </c>
      <c r="N437" s="52" t="str">
        <f>IF(E437="","",IF(K437&lt;Sayfa3!$P$5,"P",IF(K437&gt;Sayfa3!$S$5,"P","")))</f>
        <v>P</v>
      </c>
      <c r="O437" s="53">
        <f t="shared" si="48"/>
        <v>2.3713999999999995</v>
      </c>
      <c r="P437" s="54">
        <f t="shared" si="49"/>
        <v>8.58</v>
      </c>
      <c r="Q437" s="55"/>
      <c r="R437" s="56" t="s">
        <v>41</v>
      </c>
    </row>
    <row r="438" spans="1:18" s="56" customFormat="1" ht="17.25" customHeight="1" outlineLevel="1">
      <c r="A438" s="41">
        <f t="shared" si="50"/>
        <v>8.58</v>
      </c>
      <c r="B438" s="42">
        <f t="shared" si="53"/>
        <v>427</v>
      </c>
      <c r="C438" s="43">
        <v>41239</v>
      </c>
      <c r="D438" s="44" t="str">
        <f t="shared" si="54"/>
        <v>Kasım 2012</v>
      </c>
      <c r="E438" s="45" t="s">
        <v>41</v>
      </c>
      <c r="F438" s="46">
        <v>2</v>
      </c>
      <c r="G438" s="47">
        <v>6</v>
      </c>
      <c r="H438" s="48">
        <f t="shared" si="55"/>
        <v>12</v>
      </c>
      <c r="I438" s="49">
        <v>3.6185999999999998</v>
      </c>
      <c r="J438" s="50">
        <v>3.07</v>
      </c>
      <c r="K438" s="51">
        <f t="shared" si="51"/>
        <v>0.54859999999999998</v>
      </c>
      <c r="L438" s="53">
        <f t="shared" si="52"/>
        <v>2.5213999999999999</v>
      </c>
      <c r="M438" s="51">
        <f>IF(I438="",0,IF(K438&lt;0,Sayfa3!$P$5,Sayfa3!$S$5))</f>
        <v>0.15000000000000036</v>
      </c>
      <c r="N438" s="52" t="str">
        <f>IF(E438="","",IF(K438&lt;Sayfa3!$P$5,"P",IF(K438&gt;Sayfa3!$S$5,"P","")))</f>
        <v>P</v>
      </c>
      <c r="O438" s="53">
        <f t="shared" si="48"/>
        <v>2.3713999999999995</v>
      </c>
      <c r="P438" s="54">
        <f t="shared" si="49"/>
        <v>8.58</v>
      </c>
      <c r="Q438" s="55"/>
      <c r="R438" s="56" t="s">
        <v>41</v>
      </c>
    </row>
    <row r="439" spans="1:18" s="56" customFormat="1" ht="17.25" customHeight="1" outlineLevel="1">
      <c r="A439" s="41">
        <f t="shared" si="50"/>
        <v>8.58</v>
      </c>
      <c r="B439" s="42">
        <f t="shared" si="53"/>
        <v>428</v>
      </c>
      <c r="C439" s="43">
        <v>41239</v>
      </c>
      <c r="D439" s="44" t="str">
        <f t="shared" si="54"/>
        <v>Kasım 2012</v>
      </c>
      <c r="E439" s="45" t="s">
        <v>41</v>
      </c>
      <c r="F439" s="46">
        <v>5</v>
      </c>
      <c r="G439" s="47">
        <v>6</v>
      </c>
      <c r="H439" s="48">
        <f t="shared" si="55"/>
        <v>30</v>
      </c>
      <c r="I439" s="49">
        <v>3.6185999999999998</v>
      </c>
      <c r="J439" s="50">
        <v>3.07</v>
      </c>
      <c r="K439" s="51">
        <f t="shared" si="51"/>
        <v>0.54859999999999998</v>
      </c>
      <c r="L439" s="53">
        <f t="shared" si="52"/>
        <v>2.5213999999999999</v>
      </c>
      <c r="M439" s="51">
        <f>IF(I439="",0,IF(K439&lt;0,Sayfa3!$P$5,Sayfa3!$S$5))</f>
        <v>0.15000000000000036</v>
      </c>
      <c r="N439" s="52" t="str">
        <f>IF(E439="","",IF(K439&lt;Sayfa3!$P$5,"P",IF(K439&gt;Sayfa3!$S$5,"P","")))</f>
        <v>P</v>
      </c>
      <c r="O439" s="53">
        <f t="shared" si="48"/>
        <v>2.3713999999999995</v>
      </c>
      <c r="P439" s="54">
        <f t="shared" si="49"/>
        <v>8.58</v>
      </c>
      <c r="Q439" s="55"/>
      <c r="R439" s="56" t="s">
        <v>41</v>
      </c>
    </row>
    <row r="440" spans="1:18" s="56" customFormat="1" ht="17.25" customHeight="1" outlineLevel="1">
      <c r="A440" s="41">
        <f t="shared" si="50"/>
        <v>8.58</v>
      </c>
      <c r="B440" s="42">
        <f t="shared" si="53"/>
        <v>429</v>
      </c>
      <c r="C440" s="43">
        <v>41240</v>
      </c>
      <c r="D440" s="44" t="str">
        <f t="shared" si="54"/>
        <v>Kasım 2012</v>
      </c>
      <c r="E440" s="45" t="s">
        <v>35</v>
      </c>
      <c r="F440" s="46">
        <v>7</v>
      </c>
      <c r="G440" s="47">
        <v>6</v>
      </c>
      <c r="H440" s="48">
        <f t="shared" si="55"/>
        <v>42</v>
      </c>
      <c r="I440" s="49">
        <v>3.6185999999999998</v>
      </c>
      <c r="J440" s="50">
        <v>3.07</v>
      </c>
      <c r="K440" s="51">
        <f t="shared" si="51"/>
        <v>0.54859999999999998</v>
      </c>
      <c r="L440" s="53">
        <f t="shared" si="52"/>
        <v>2.5213999999999999</v>
      </c>
      <c r="M440" s="51">
        <f>IF(I440="",0,IF(K440&lt;0,Sayfa3!$P$5,Sayfa3!$S$5))</f>
        <v>0.15000000000000036</v>
      </c>
      <c r="N440" s="52" t="str">
        <f>IF(E440="","",IF(K440&lt;Sayfa3!$P$5,"P",IF(K440&gt;Sayfa3!$S$5,"P","")))</f>
        <v>P</v>
      </c>
      <c r="O440" s="53">
        <f t="shared" si="48"/>
        <v>2.3713999999999995</v>
      </c>
      <c r="P440" s="54">
        <f t="shared" si="49"/>
        <v>8.58</v>
      </c>
      <c r="Q440" s="55"/>
      <c r="R440" s="56" t="s">
        <v>35</v>
      </c>
    </row>
    <row r="441" spans="1:18" s="56" customFormat="1" ht="17.25" customHeight="1" outlineLevel="1">
      <c r="A441" s="41">
        <f t="shared" si="50"/>
        <v>8.58</v>
      </c>
      <c r="B441" s="42">
        <f t="shared" si="53"/>
        <v>430</v>
      </c>
      <c r="C441" s="43">
        <v>41240</v>
      </c>
      <c r="D441" s="44" t="str">
        <f t="shared" si="54"/>
        <v>Kasım 2012</v>
      </c>
      <c r="E441" s="45" t="s">
        <v>35</v>
      </c>
      <c r="F441" s="46">
        <v>3</v>
      </c>
      <c r="G441" s="47">
        <v>6</v>
      </c>
      <c r="H441" s="48">
        <f t="shared" si="55"/>
        <v>18</v>
      </c>
      <c r="I441" s="49">
        <v>3.6185999999999998</v>
      </c>
      <c r="J441" s="50">
        <v>3.07</v>
      </c>
      <c r="K441" s="51">
        <f t="shared" si="51"/>
        <v>0.54859999999999998</v>
      </c>
      <c r="L441" s="53">
        <f t="shared" si="52"/>
        <v>2.5213999999999999</v>
      </c>
      <c r="M441" s="51">
        <f>IF(I441="",0,IF(K441&lt;0,Sayfa3!$P$5,Sayfa3!$S$5))</f>
        <v>0.15000000000000036</v>
      </c>
      <c r="N441" s="52" t="str">
        <f>IF(E441="","",IF(K441&lt;Sayfa3!$P$5,"P",IF(K441&gt;Sayfa3!$S$5,"P","")))</f>
        <v>P</v>
      </c>
      <c r="O441" s="53">
        <f t="shared" si="48"/>
        <v>2.3713999999999995</v>
      </c>
      <c r="P441" s="54">
        <f t="shared" si="49"/>
        <v>8.58</v>
      </c>
      <c r="Q441" s="55"/>
      <c r="R441" s="56" t="s">
        <v>35</v>
      </c>
    </row>
    <row r="442" spans="1:18" s="56" customFormat="1" ht="17.25" customHeight="1" outlineLevel="1">
      <c r="A442" s="41">
        <f t="shared" si="50"/>
        <v>8.58</v>
      </c>
      <c r="B442" s="42">
        <f t="shared" si="53"/>
        <v>431</v>
      </c>
      <c r="C442" s="43">
        <v>41241</v>
      </c>
      <c r="D442" s="44" t="str">
        <f t="shared" si="54"/>
        <v>Kasım 2012</v>
      </c>
      <c r="E442" s="45" t="s">
        <v>35</v>
      </c>
      <c r="F442" s="46">
        <v>2</v>
      </c>
      <c r="G442" s="47">
        <v>6</v>
      </c>
      <c r="H442" s="48">
        <f t="shared" si="55"/>
        <v>12</v>
      </c>
      <c r="I442" s="49">
        <v>3.6185999999999998</v>
      </c>
      <c r="J442" s="50">
        <v>3.07</v>
      </c>
      <c r="K442" s="51">
        <f t="shared" si="51"/>
        <v>0.54859999999999998</v>
      </c>
      <c r="L442" s="53">
        <f t="shared" si="52"/>
        <v>2.5213999999999999</v>
      </c>
      <c r="M442" s="51">
        <f>IF(I442="",0,IF(K442&lt;0,Sayfa3!$P$5,Sayfa3!$S$5))</f>
        <v>0.15000000000000036</v>
      </c>
      <c r="N442" s="52" t="str">
        <f>IF(E442="","",IF(K442&lt;Sayfa3!$P$5,"P",IF(K442&gt;Sayfa3!$S$5,"P","")))</f>
        <v>P</v>
      </c>
      <c r="O442" s="53">
        <f t="shared" si="48"/>
        <v>2.3713999999999995</v>
      </c>
      <c r="P442" s="54">
        <f t="shared" si="49"/>
        <v>8.58</v>
      </c>
      <c r="Q442" s="55"/>
      <c r="R442" s="56" t="s">
        <v>35</v>
      </c>
    </row>
    <row r="443" spans="1:18" s="56" customFormat="1" ht="17.25" customHeight="1" outlineLevel="1">
      <c r="A443" s="41">
        <f t="shared" si="50"/>
        <v>8.58</v>
      </c>
      <c r="B443" s="42">
        <f t="shared" si="53"/>
        <v>432</v>
      </c>
      <c r="C443" s="43">
        <v>41241</v>
      </c>
      <c r="D443" s="44" t="str">
        <f t="shared" si="54"/>
        <v>Kasım 2012</v>
      </c>
      <c r="E443" s="45" t="s">
        <v>35</v>
      </c>
      <c r="F443" s="46">
        <v>5</v>
      </c>
      <c r="G443" s="47">
        <v>6</v>
      </c>
      <c r="H443" s="48">
        <f t="shared" si="55"/>
        <v>30</v>
      </c>
      <c r="I443" s="49">
        <v>3.6185999999999998</v>
      </c>
      <c r="J443" s="50">
        <v>3.07</v>
      </c>
      <c r="K443" s="51">
        <f t="shared" si="51"/>
        <v>0.54859999999999998</v>
      </c>
      <c r="L443" s="53">
        <f t="shared" si="52"/>
        <v>2.5213999999999999</v>
      </c>
      <c r="M443" s="51">
        <f>IF(I443="",0,IF(K443&lt;0,Sayfa3!$P$5,Sayfa3!$S$5))</f>
        <v>0.15000000000000036</v>
      </c>
      <c r="N443" s="52" t="str">
        <f>IF(E443="","",IF(K443&lt;Sayfa3!$P$5,"P",IF(K443&gt;Sayfa3!$S$5,"P","")))</f>
        <v>P</v>
      </c>
      <c r="O443" s="53">
        <f t="shared" si="48"/>
        <v>2.3713999999999995</v>
      </c>
      <c r="P443" s="54">
        <f t="shared" si="49"/>
        <v>8.58</v>
      </c>
      <c r="Q443" s="55"/>
      <c r="R443" s="56" t="s">
        <v>35</v>
      </c>
    </row>
    <row r="444" spans="1:18" s="56" customFormat="1" ht="17.25" customHeight="1" outlineLevel="1">
      <c r="A444" s="41">
        <f t="shared" si="50"/>
        <v>8.58</v>
      </c>
      <c r="B444" s="42">
        <f t="shared" si="53"/>
        <v>433</v>
      </c>
      <c r="C444" s="43">
        <v>41241</v>
      </c>
      <c r="D444" s="44" t="str">
        <f t="shared" si="54"/>
        <v>Kasım 2012</v>
      </c>
      <c r="E444" s="45" t="s">
        <v>35</v>
      </c>
      <c r="F444" s="46">
        <v>7</v>
      </c>
      <c r="G444" s="47">
        <v>6</v>
      </c>
      <c r="H444" s="48">
        <f t="shared" si="55"/>
        <v>42</v>
      </c>
      <c r="I444" s="49">
        <v>3.6185999999999998</v>
      </c>
      <c r="J444" s="50">
        <v>3.07</v>
      </c>
      <c r="K444" s="51">
        <f t="shared" si="51"/>
        <v>0.54859999999999998</v>
      </c>
      <c r="L444" s="53">
        <f t="shared" si="52"/>
        <v>2.5213999999999999</v>
      </c>
      <c r="M444" s="51">
        <f>IF(I444="",0,IF(K444&lt;0,Sayfa3!$P$5,Sayfa3!$S$5))</f>
        <v>0.15000000000000036</v>
      </c>
      <c r="N444" s="52" t="str">
        <f>IF(E444="","",IF(K444&lt;Sayfa3!$P$5,"P",IF(K444&gt;Sayfa3!$S$5,"P","")))</f>
        <v>P</v>
      </c>
      <c r="O444" s="53">
        <f t="shared" si="48"/>
        <v>2.3713999999999995</v>
      </c>
      <c r="P444" s="54">
        <f t="shared" si="49"/>
        <v>8.58</v>
      </c>
      <c r="Q444" s="55"/>
      <c r="R444" s="56" t="s">
        <v>35</v>
      </c>
    </row>
    <row r="445" spans="1:18" s="56" customFormat="1" ht="17.25" customHeight="1" outlineLevel="1" collapsed="1">
      <c r="A445" s="41">
        <f t="shared" si="50"/>
        <v>8.58</v>
      </c>
      <c r="B445" s="42">
        <f t="shared" si="53"/>
        <v>434</v>
      </c>
      <c r="C445" s="43">
        <v>41241</v>
      </c>
      <c r="D445" s="44" t="str">
        <f t="shared" si="54"/>
        <v>Kasım 2012</v>
      </c>
      <c r="E445" s="45" t="s">
        <v>35</v>
      </c>
      <c r="F445" s="46">
        <v>3</v>
      </c>
      <c r="G445" s="47">
        <v>6</v>
      </c>
      <c r="H445" s="48">
        <f t="shared" si="55"/>
        <v>18</v>
      </c>
      <c r="I445" s="49">
        <v>3.6185999999999998</v>
      </c>
      <c r="J445" s="50">
        <v>3.07</v>
      </c>
      <c r="K445" s="51">
        <f t="shared" si="51"/>
        <v>0.54859999999999998</v>
      </c>
      <c r="L445" s="53">
        <f t="shared" si="52"/>
        <v>2.5213999999999999</v>
      </c>
      <c r="M445" s="51">
        <f>IF(I445="",0,IF(K445&lt;0,Sayfa3!$P$5,Sayfa3!$S$5))</f>
        <v>0.15000000000000036</v>
      </c>
      <c r="N445" s="52" t="str">
        <f>IF(E445="","",IF(K445&lt;Sayfa3!$P$5,"P",IF(K445&gt;Sayfa3!$S$5,"P","")))</f>
        <v>P</v>
      </c>
      <c r="O445" s="53">
        <f t="shared" si="48"/>
        <v>2.3713999999999995</v>
      </c>
      <c r="P445" s="54">
        <f t="shared" si="49"/>
        <v>8.58</v>
      </c>
      <c r="Q445" s="55"/>
      <c r="R445" s="56" t="s">
        <v>35</v>
      </c>
    </row>
    <row r="446" spans="1:18" s="56" customFormat="1" ht="17.25" customHeight="1" outlineLevel="1">
      <c r="A446" s="41">
        <f t="shared" si="50"/>
        <v>8.58</v>
      </c>
      <c r="B446" s="42">
        <f t="shared" si="53"/>
        <v>435</v>
      </c>
      <c r="C446" s="43">
        <v>41241</v>
      </c>
      <c r="D446" s="44" t="str">
        <f t="shared" si="54"/>
        <v>Kasım 2012</v>
      </c>
      <c r="E446" s="45" t="s">
        <v>35</v>
      </c>
      <c r="F446" s="46">
        <v>7</v>
      </c>
      <c r="G446" s="47">
        <v>6</v>
      </c>
      <c r="H446" s="48">
        <f t="shared" si="55"/>
        <v>42</v>
      </c>
      <c r="I446" s="49">
        <v>3.6185999999999998</v>
      </c>
      <c r="J446" s="50">
        <v>3.07</v>
      </c>
      <c r="K446" s="51">
        <f t="shared" si="51"/>
        <v>0.54859999999999998</v>
      </c>
      <c r="L446" s="53">
        <f t="shared" si="52"/>
        <v>2.5213999999999999</v>
      </c>
      <c r="M446" s="51">
        <f>IF(I446="",0,IF(K446&lt;0,Sayfa3!$P$5,Sayfa3!$S$5))</f>
        <v>0.15000000000000036</v>
      </c>
      <c r="N446" s="52" t="str">
        <f>IF(E446="","",IF(K446&lt;Sayfa3!$P$5,"P",IF(K446&gt;Sayfa3!$S$5,"P","")))</f>
        <v>P</v>
      </c>
      <c r="O446" s="53">
        <f t="shared" si="48"/>
        <v>2.3713999999999995</v>
      </c>
      <c r="P446" s="54">
        <f t="shared" si="49"/>
        <v>8.58</v>
      </c>
      <c r="Q446" s="55"/>
      <c r="R446" s="56" t="s">
        <v>35</v>
      </c>
    </row>
    <row r="447" spans="1:18" s="56" customFormat="1" ht="17.25" customHeight="1" outlineLevel="1">
      <c r="A447" s="41">
        <f t="shared" si="50"/>
        <v>8.58</v>
      </c>
      <c r="B447" s="42">
        <f t="shared" si="53"/>
        <v>436</v>
      </c>
      <c r="C447" s="43">
        <v>41241</v>
      </c>
      <c r="D447" s="44" t="str">
        <f t="shared" si="54"/>
        <v>Kasım 2012</v>
      </c>
      <c r="E447" s="45" t="s">
        <v>35</v>
      </c>
      <c r="F447" s="46">
        <v>7</v>
      </c>
      <c r="G447" s="47">
        <v>6</v>
      </c>
      <c r="H447" s="48">
        <f t="shared" si="55"/>
        <v>42</v>
      </c>
      <c r="I447" s="49">
        <v>3.6185999999999998</v>
      </c>
      <c r="J447" s="50">
        <v>3.07</v>
      </c>
      <c r="K447" s="51">
        <f t="shared" si="51"/>
        <v>0.54859999999999998</v>
      </c>
      <c r="L447" s="53">
        <f t="shared" si="52"/>
        <v>2.5213999999999999</v>
      </c>
      <c r="M447" s="51">
        <f>IF(I447="",0,IF(K447&lt;0,Sayfa3!$P$5,Sayfa3!$S$5))</f>
        <v>0.15000000000000036</v>
      </c>
      <c r="N447" s="52" t="str">
        <f>IF(E447="","",IF(K447&lt;Sayfa3!$P$5,"P",IF(K447&gt;Sayfa3!$S$5,"P","")))</f>
        <v>P</v>
      </c>
      <c r="O447" s="53">
        <f t="shared" si="48"/>
        <v>2.3713999999999995</v>
      </c>
      <c r="P447" s="54">
        <f t="shared" si="49"/>
        <v>8.58</v>
      </c>
      <c r="Q447" s="55"/>
      <c r="R447" s="56" t="s">
        <v>35</v>
      </c>
    </row>
    <row r="448" spans="1:18" s="56" customFormat="1" ht="17.25" customHeight="1" outlineLevel="1">
      <c r="A448" s="41">
        <f t="shared" si="50"/>
        <v>8.58</v>
      </c>
      <c r="B448" s="42">
        <f t="shared" si="53"/>
        <v>437</v>
      </c>
      <c r="C448" s="43">
        <v>41241</v>
      </c>
      <c r="D448" s="44" t="str">
        <f t="shared" si="54"/>
        <v>Kasım 2012</v>
      </c>
      <c r="E448" s="45" t="s">
        <v>35</v>
      </c>
      <c r="F448" s="46">
        <v>8</v>
      </c>
      <c r="G448" s="47">
        <v>6</v>
      </c>
      <c r="H448" s="48">
        <f t="shared" si="55"/>
        <v>48</v>
      </c>
      <c r="I448" s="49">
        <v>3.6185999999999998</v>
      </c>
      <c r="J448" s="50">
        <v>3.07</v>
      </c>
      <c r="K448" s="51">
        <f t="shared" si="51"/>
        <v>0.54859999999999998</v>
      </c>
      <c r="L448" s="53">
        <f t="shared" si="52"/>
        <v>2.5213999999999999</v>
      </c>
      <c r="M448" s="51">
        <f>IF(I448="",0,IF(K448&lt;0,Sayfa3!$P$5,Sayfa3!$S$5))</f>
        <v>0.15000000000000036</v>
      </c>
      <c r="N448" s="52" t="str">
        <f>IF(E448="","",IF(K448&lt;Sayfa3!$P$5,"P",IF(K448&gt;Sayfa3!$S$5,"P","")))</f>
        <v>P</v>
      </c>
      <c r="O448" s="53">
        <f t="shared" si="48"/>
        <v>2.3713999999999995</v>
      </c>
      <c r="P448" s="54">
        <f t="shared" si="49"/>
        <v>8.58</v>
      </c>
      <c r="Q448" s="55"/>
      <c r="R448" s="56" t="s">
        <v>35</v>
      </c>
    </row>
    <row r="449" spans="1:18" s="56" customFormat="1" ht="17.25" customHeight="1" outlineLevel="1">
      <c r="A449" s="41">
        <f t="shared" si="50"/>
        <v>8.58</v>
      </c>
      <c r="B449" s="42">
        <f t="shared" si="53"/>
        <v>438</v>
      </c>
      <c r="C449" s="43">
        <v>41241</v>
      </c>
      <c r="D449" s="44" t="str">
        <f t="shared" si="54"/>
        <v>Kasım 2012</v>
      </c>
      <c r="E449" s="45" t="s">
        <v>35</v>
      </c>
      <c r="F449" s="46">
        <v>6</v>
      </c>
      <c r="G449" s="47">
        <v>6</v>
      </c>
      <c r="H449" s="48">
        <f t="shared" si="55"/>
        <v>36</v>
      </c>
      <c r="I449" s="49">
        <v>3.6185999999999998</v>
      </c>
      <c r="J449" s="50">
        <v>3.07</v>
      </c>
      <c r="K449" s="51">
        <f t="shared" si="51"/>
        <v>0.54859999999999998</v>
      </c>
      <c r="L449" s="53">
        <f t="shared" si="52"/>
        <v>2.5213999999999999</v>
      </c>
      <c r="M449" s="51">
        <f>IF(I449="",0,IF(K449&lt;0,Sayfa3!$P$5,Sayfa3!$S$5))</f>
        <v>0.15000000000000036</v>
      </c>
      <c r="N449" s="52" t="str">
        <f>IF(E449="","",IF(K449&lt;Sayfa3!$P$5,"P",IF(K449&gt;Sayfa3!$S$5,"P","")))</f>
        <v>P</v>
      </c>
      <c r="O449" s="53">
        <f t="shared" si="48"/>
        <v>2.3713999999999995</v>
      </c>
      <c r="P449" s="54">
        <f t="shared" si="49"/>
        <v>8.58</v>
      </c>
      <c r="Q449" s="55"/>
      <c r="R449" s="56" t="s">
        <v>35</v>
      </c>
    </row>
    <row r="450" spans="1:18" s="56" customFormat="1" ht="17.25" customHeight="1" outlineLevel="1">
      <c r="A450" s="41">
        <f t="shared" si="50"/>
        <v>8.58</v>
      </c>
      <c r="B450" s="42">
        <f t="shared" si="53"/>
        <v>439</v>
      </c>
      <c r="C450" s="43">
        <v>41241</v>
      </c>
      <c r="D450" s="44" t="str">
        <f t="shared" si="54"/>
        <v>Kasım 2012</v>
      </c>
      <c r="E450" s="45" t="s">
        <v>41</v>
      </c>
      <c r="F450" s="46">
        <v>7</v>
      </c>
      <c r="G450" s="47">
        <v>6</v>
      </c>
      <c r="H450" s="48">
        <f t="shared" si="55"/>
        <v>42</v>
      </c>
      <c r="I450" s="49">
        <v>3.6185999999999998</v>
      </c>
      <c r="J450" s="50">
        <v>3.07</v>
      </c>
      <c r="K450" s="51">
        <f t="shared" si="51"/>
        <v>0.54859999999999998</v>
      </c>
      <c r="L450" s="53">
        <f t="shared" si="52"/>
        <v>2.5213999999999999</v>
      </c>
      <c r="M450" s="51">
        <f>IF(I450="",0,IF(K450&lt;0,Sayfa3!$P$5,Sayfa3!$S$5))</f>
        <v>0.15000000000000036</v>
      </c>
      <c r="N450" s="52" t="str">
        <f>IF(E450="","",IF(K450&lt;Sayfa3!$P$5,"P",IF(K450&gt;Sayfa3!$S$5,"P","")))</f>
        <v>P</v>
      </c>
      <c r="O450" s="53">
        <f t="shared" si="48"/>
        <v>2.3713999999999995</v>
      </c>
      <c r="P450" s="54">
        <f t="shared" si="49"/>
        <v>8.58</v>
      </c>
      <c r="Q450" s="55"/>
      <c r="R450" s="56" t="s">
        <v>41</v>
      </c>
    </row>
    <row r="451" spans="1:18" s="56" customFormat="1" ht="17.25" customHeight="1" outlineLevel="1">
      <c r="A451" s="41">
        <f t="shared" si="50"/>
        <v>8.58</v>
      </c>
      <c r="B451" s="42">
        <f t="shared" si="53"/>
        <v>440</v>
      </c>
      <c r="C451" s="43">
        <v>41241</v>
      </c>
      <c r="D451" s="44" t="str">
        <f t="shared" si="54"/>
        <v>Kasım 2012</v>
      </c>
      <c r="E451" s="45" t="s">
        <v>41</v>
      </c>
      <c r="F451" s="46">
        <v>3</v>
      </c>
      <c r="G451" s="47">
        <v>6</v>
      </c>
      <c r="H451" s="48">
        <f t="shared" si="55"/>
        <v>18</v>
      </c>
      <c r="I451" s="49">
        <v>3.6185999999999998</v>
      </c>
      <c r="J451" s="50">
        <v>3.07</v>
      </c>
      <c r="K451" s="51">
        <f t="shared" si="51"/>
        <v>0.54859999999999998</v>
      </c>
      <c r="L451" s="53">
        <f t="shared" si="52"/>
        <v>2.5213999999999999</v>
      </c>
      <c r="M451" s="51">
        <f>IF(I451="",0,IF(K451&lt;0,Sayfa3!$P$5,Sayfa3!$S$5))</f>
        <v>0.15000000000000036</v>
      </c>
      <c r="N451" s="52" t="str">
        <f>IF(E451="","",IF(K451&lt;Sayfa3!$P$5,"P",IF(K451&gt;Sayfa3!$S$5,"P","")))</f>
        <v>P</v>
      </c>
      <c r="O451" s="53">
        <f t="shared" si="48"/>
        <v>2.3713999999999995</v>
      </c>
      <c r="P451" s="54">
        <f t="shared" si="49"/>
        <v>8.58</v>
      </c>
      <c r="Q451" s="55"/>
      <c r="R451" s="56" t="s">
        <v>41</v>
      </c>
    </row>
    <row r="452" spans="1:18" s="56" customFormat="1" ht="17.25" customHeight="1" outlineLevel="1">
      <c r="A452" s="41">
        <f t="shared" si="50"/>
        <v>8.58</v>
      </c>
      <c r="B452" s="42">
        <f t="shared" si="53"/>
        <v>441</v>
      </c>
      <c r="C452" s="43">
        <v>41243</v>
      </c>
      <c r="D452" s="44" t="str">
        <f t="shared" si="54"/>
        <v>Kasım 2012</v>
      </c>
      <c r="E452" s="45" t="s">
        <v>35</v>
      </c>
      <c r="F452" s="46">
        <v>2</v>
      </c>
      <c r="G452" s="47">
        <v>6</v>
      </c>
      <c r="H452" s="48">
        <f t="shared" si="55"/>
        <v>12</v>
      </c>
      <c r="I452" s="49">
        <v>3.6185999999999998</v>
      </c>
      <c r="J452" s="50">
        <v>3.07</v>
      </c>
      <c r="K452" s="51">
        <f t="shared" si="51"/>
        <v>0.54859999999999998</v>
      </c>
      <c r="L452" s="53">
        <f t="shared" si="52"/>
        <v>2.5213999999999999</v>
      </c>
      <c r="M452" s="51">
        <f>IF(I452="",0,IF(K452&lt;0,Sayfa3!$P$5,Sayfa3!$S$5))</f>
        <v>0.15000000000000036</v>
      </c>
      <c r="N452" s="52" t="str">
        <f>IF(E452="","",IF(K452&lt;Sayfa3!$P$5,"P",IF(K452&gt;Sayfa3!$S$5,"P","")))</f>
        <v>P</v>
      </c>
      <c r="O452" s="53">
        <f t="shared" si="48"/>
        <v>2.3713999999999995</v>
      </c>
      <c r="P452" s="54">
        <f t="shared" si="49"/>
        <v>8.58</v>
      </c>
      <c r="Q452" s="55"/>
      <c r="R452" s="56" t="s">
        <v>35</v>
      </c>
    </row>
    <row r="453" spans="1:18" s="56" customFormat="1" ht="17.25" customHeight="1" outlineLevel="1">
      <c r="A453" s="41">
        <f t="shared" si="50"/>
        <v>8.58</v>
      </c>
      <c r="B453" s="42">
        <f t="shared" si="53"/>
        <v>442</v>
      </c>
      <c r="C453" s="43">
        <v>41243</v>
      </c>
      <c r="D453" s="44" t="str">
        <f t="shared" si="54"/>
        <v>Kasım 2012</v>
      </c>
      <c r="E453" s="45" t="s">
        <v>35</v>
      </c>
      <c r="F453" s="46">
        <v>5</v>
      </c>
      <c r="G453" s="47">
        <v>6</v>
      </c>
      <c r="H453" s="48">
        <f t="shared" si="55"/>
        <v>30</v>
      </c>
      <c r="I453" s="49">
        <v>3.6185999999999998</v>
      </c>
      <c r="J453" s="50">
        <v>3.07</v>
      </c>
      <c r="K453" s="51">
        <f t="shared" si="51"/>
        <v>0.54859999999999998</v>
      </c>
      <c r="L453" s="53">
        <f t="shared" si="52"/>
        <v>2.5213999999999999</v>
      </c>
      <c r="M453" s="51">
        <f>IF(I453="",0,IF(K453&lt;0,Sayfa3!$P$5,Sayfa3!$S$5))</f>
        <v>0.15000000000000036</v>
      </c>
      <c r="N453" s="52" t="str">
        <f>IF(E453="","",IF(K453&lt;Sayfa3!$P$5,"P",IF(K453&gt;Sayfa3!$S$5,"P","")))</f>
        <v>P</v>
      </c>
      <c r="O453" s="53">
        <f t="shared" si="48"/>
        <v>2.3713999999999995</v>
      </c>
      <c r="P453" s="54">
        <f t="shared" si="49"/>
        <v>8.58</v>
      </c>
      <c r="Q453" s="55"/>
      <c r="R453" s="56" t="s">
        <v>35</v>
      </c>
    </row>
    <row r="454" spans="1:18" s="56" customFormat="1" ht="17.25" customHeight="1" outlineLevel="1">
      <c r="A454" s="41">
        <f t="shared" si="50"/>
        <v>8.58</v>
      </c>
      <c r="B454" s="42">
        <f t="shared" si="53"/>
        <v>443</v>
      </c>
      <c r="C454" s="43">
        <v>41243</v>
      </c>
      <c r="D454" s="44" t="str">
        <f t="shared" si="54"/>
        <v>Kasım 2012</v>
      </c>
      <c r="E454" s="45" t="s">
        <v>35</v>
      </c>
      <c r="F454" s="46">
        <v>3</v>
      </c>
      <c r="G454" s="47">
        <v>6</v>
      </c>
      <c r="H454" s="48">
        <f t="shared" si="55"/>
        <v>18</v>
      </c>
      <c r="I454" s="49">
        <v>3.6185999999999998</v>
      </c>
      <c r="J454" s="50">
        <v>3.07</v>
      </c>
      <c r="K454" s="51">
        <f t="shared" si="51"/>
        <v>0.54859999999999998</v>
      </c>
      <c r="L454" s="53">
        <f t="shared" si="52"/>
        <v>2.5213999999999999</v>
      </c>
      <c r="M454" s="51">
        <f>IF(I454="",0,IF(K454&lt;0,Sayfa3!$P$5,Sayfa3!$S$5))</f>
        <v>0.15000000000000036</v>
      </c>
      <c r="N454" s="52" t="str">
        <f>IF(E454="","",IF(K454&lt;Sayfa3!$P$5,"P",IF(K454&gt;Sayfa3!$S$5,"P","")))</f>
        <v>P</v>
      </c>
      <c r="O454" s="53">
        <f t="shared" si="48"/>
        <v>2.3713999999999995</v>
      </c>
      <c r="P454" s="54">
        <f t="shared" si="49"/>
        <v>8.58</v>
      </c>
      <c r="Q454" s="55"/>
      <c r="R454" s="56" t="s">
        <v>35</v>
      </c>
    </row>
    <row r="455" spans="1:18" s="56" customFormat="1" ht="17.25" customHeight="1" outlineLevel="1">
      <c r="A455" s="41">
        <f t="shared" si="50"/>
        <v>8.58</v>
      </c>
      <c r="B455" s="42">
        <f t="shared" si="53"/>
        <v>444</v>
      </c>
      <c r="C455" s="43">
        <v>41243</v>
      </c>
      <c r="D455" s="44" t="str">
        <f t="shared" si="54"/>
        <v>Kasım 2012</v>
      </c>
      <c r="E455" s="45" t="s">
        <v>35</v>
      </c>
      <c r="F455" s="46">
        <v>7</v>
      </c>
      <c r="G455" s="47">
        <v>6</v>
      </c>
      <c r="H455" s="48">
        <f t="shared" si="55"/>
        <v>42</v>
      </c>
      <c r="I455" s="49">
        <v>3.6185999999999998</v>
      </c>
      <c r="J455" s="50">
        <v>3.07</v>
      </c>
      <c r="K455" s="51">
        <f t="shared" si="51"/>
        <v>0.54859999999999998</v>
      </c>
      <c r="L455" s="53">
        <f t="shared" si="52"/>
        <v>2.5213999999999999</v>
      </c>
      <c r="M455" s="51">
        <f>IF(I455="",0,IF(K455&lt;0,Sayfa3!$P$5,Sayfa3!$S$5))</f>
        <v>0.15000000000000036</v>
      </c>
      <c r="N455" s="52" t="str">
        <f>IF(E455="","",IF(K455&lt;Sayfa3!$P$5,"P",IF(K455&gt;Sayfa3!$S$5,"P","")))</f>
        <v>P</v>
      </c>
      <c r="O455" s="53">
        <f t="shared" si="48"/>
        <v>2.3713999999999995</v>
      </c>
      <c r="P455" s="54">
        <f t="shared" si="49"/>
        <v>8.58</v>
      </c>
      <c r="Q455" s="55"/>
      <c r="R455" s="56" t="s">
        <v>35</v>
      </c>
    </row>
    <row r="456" spans="1:18" s="56" customFormat="1" ht="17.25" customHeight="1" outlineLevel="1">
      <c r="A456" s="41">
        <f t="shared" si="50"/>
        <v>8.58</v>
      </c>
      <c r="B456" s="42">
        <f t="shared" si="53"/>
        <v>445</v>
      </c>
      <c r="C456" s="43">
        <v>41246</v>
      </c>
      <c r="D456" s="44" t="str">
        <f t="shared" si="54"/>
        <v>Aralık 2012</v>
      </c>
      <c r="E456" s="45" t="s">
        <v>35</v>
      </c>
      <c r="F456" s="46">
        <v>3</v>
      </c>
      <c r="G456" s="47">
        <v>6</v>
      </c>
      <c r="H456" s="48">
        <f t="shared" si="55"/>
        <v>18</v>
      </c>
      <c r="I456" s="49">
        <v>3.6185999999999998</v>
      </c>
      <c r="J456" s="50">
        <v>3.07</v>
      </c>
      <c r="K456" s="51">
        <f t="shared" si="51"/>
        <v>0.54859999999999998</v>
      </c>
      <c r="L456" s="53">
        <f t="shared" si="52"/>
        <v>2.5213999999999999</v>
      </c>
      <c r="M456" s="51">
        <f>IF(I456="",0,IF(K456&lt;0,Sayfa3!$P$5,Sayfa3!$S$5))</f>
        <v>0.15000000000000036</v>
      </c>
      <c r="N456" s="52" t="str">
        <f>IF(E456="","",IF(K456&lt;Sayfa3!$P$5,"P",IF(K456&gt;Sayfa3!$S$5,"P","")))</f>
        <v>P</v>
      </c>
      <c r="O456" s="53">
        <f t="shared" si="48"/>
        <v>2.3713999999999995</v>
      </c>
      <c r="P456" s="54">
        <f t="shared" si="49"/>
        <v>8.58</v>
      </c>
      <c r="Q456" s="55"/>
      <c r="R456" s="56" t="s">
        <v>35</v>
      </c>
    </row>
    <row r="457" spans="1:18" s="56" customFormat="1" ht="17.25" customHeight="1" outlineLevel="1">
      <c r="A457" s="41">
        <f t="shared" si="50"/>
        <v>8.58</v>
      </c>
      <c r="B457" s="42">
        <f t="shared" si="53"/>
        <v>446</v>
      </c>
      <c r="C457" s="43">
        <v>41246</v>
      </c>
      <c r="D457" s="44" t="str">
        <f t="shared" si="54"/>
        <v>Aralık 2012</v>
      </c>
      <c r="E457" s="45" t="s">
        <v>35</v>
      </c>
      <c r="F457" s="46">
        <v>7</v>
      </c>
      <c r="G457" s="47">
        <v>6</v>
      </c>
      <c r="H457" s="48">
        <f t="shared" si="55"/>
        <v>42</v>
      </c>
      <c r="I457" s="49">
        <v>3.6185999999999998</v>
      </c>
      <c r="J457" s="50">
        <v>3.07</v>
      </c>
      <c r="K457" s="51">
        <f t="shared" si="51"/>
        <v>0.54859999999999998</v>
      </c>
      <c r="L457" s="53">
        <f t="shared" si="52"/>
        <v>2.5213999999999999</v>
      </c>
      <c r="M457" s="51">
        <f>IF(I457="",0,IF(K457&lt;0,Sayfa3!$P$5,Sayfa3!$S$5))</f>
        <v>0.15000000000000036</v>
      </c>
      <c r="N457" s="52" t="str">
        <f>IF(E457="","",IF(K457&lt;Sayfa3!$P$5,"P",IF(K457&gt;Sayfa3!$S$5,"P","")))</f>
        <v>P</v>
      </c>
      <c r="O457" s="53">
        <f t="shared" si="48"/>
        <v>2.3713999999999995</v>
      </c>
      <c r="P457" s="54">
        <f t="shared" si="49"/>
        <v>8.58</v>
      </c>
      <c r="Q457" s="55"/>
      <c r="R457" s="56" t="s">
        <v>35</v>
      </c>
    </row>
    <row r="458" spans="1:18" s="56" customFormat="1" ht="17.25" customHeight="1" outlineLevel="1">
      <c r="A458" s="41">
        <f t="shared" si="50"/>
        <v>8.58</v>
      </c>
      <c r="B458" s="42">
        <f t="shared" si="53"/>
        <v>447</v>
      </c>
      <c r="C458" s="43">
        <v>41246</v>
      </c>
      <c r="D458" s="44" t="str">
        <f t="shared" si="54"/>
        <v>Aralık 2012</v>
      </c>
      <c r="E458" s="45" t="s">
        <v>35</v>
      </c>
      <c r="F458" s="46">
        <v>7</v>
      </c>
      <c r="G458" s="47">
        <v>6</v>
      </c>
      <c r="H458" s="48">
        <f t="shared" si="55"/>
        <v>42</v>
      </c>
      <c r="I458" s="49">
        <v>3.6185999999999998</v>
      </c>
      <c r="J458" s="50">
        <v>3.07</v>
      </c>
      <c r="K458" s="51">
        <f t="shared" si="51"/>
        <v>0.54859999999999998</v>
      </c>
      <c r="L458" s="53">
        <f t="shared" si="52"/>
        <v>2.5213999999999999</v>
      </c>
      <c r="M458" s="51">
        <f>IF(I458="",0,IF(K458&lt;0,Sayfa3!$P$5,Sayfa3!$S$5))</f>
        <v>0.15000000000000036</v>
      </c>
      <c r="N458" s="52" t="str">
        <f>IF(E458="","",IF(K458&lt;Sayfa3!$P$5,"P",IF(K458&gt;Sayfa3!$S$5,"P","")))</f>
        <v>P</v>
      </c>
      <c r="O458" s="53">
        <f t="shared" si="48"/>
        <v>2.3713999999999995</v>
      </c>
      <c r="P458" s="54">
        <f t="shared" si="49"/>
        <v>8.58</v>
      </c>
      <c r="Q458" s="55"/>
      <c r="R458" s="56" t="s">
        <v>35</v>
      </c>
    </row>
    <row r="459" spans="1:18" s="56" customFormat="1" ht="17.25" customHeight="1" outlineLevel="1">
      <c r="A459" s="41">
        <f t="shared" si="50"/>
        <v>8.58</v>
      </c>
      <c r="B459" s="42">
        <f t="shared" si="53"/>
        <v>448</v>
      </c>
      <c r="C459" s="43">
        <v>41246</v>
      </c>
      <c r="D459" s="44" t="str">
        <f t="shared" si="54"/>
        <v>Aralık 2012</v>
      </c>
      <c r="E459" s="45" t="s">
        <v>35</v>
      </c>
      <c r="F459" s="46">
        <v>3</v>
      </c>
      <c r="G459" s="47">
        <v>6</v>
      </c>
      <c r="H459" s="48">
        <f t="shared" si="55"/>
        <v>18</v>
      </c>
      <c r="I459" s="49">
        <v>3.6185999999999998</v>
      </c>
      <c r="J459" s="50">
        <v>3.07</v>
      </c>
      <c r="K459" s="51">
        <f t="shared" si="51"/>
        <v>0.54859999999999998</v>
      </c>
      <c r="L459" s="53">
        <f t="shared" si="52"/>
        <v>2.5213999999999999</v>
      </c>
      <c r="M459" s="51">
        <f>IF(I459="",0,IF(K459&lt;0,Sayfa3!$P$5,Sayfa3!$S$5))</f>
        <v>0.15000000000000036</v>
      </c>
      <c r="N459" s="52" t="str">
        <f>IF(E459="","",IF(K459&lt;Sayfa3!$P$5,"P",IF(K459&gt;Sayfa3!$S$5,"P","")))</f>
        <v>P</v>
      </c>
      <c r="O459" s="53">
        <f t="shared" si="48"/>
        <v>2.3713999999999995</v>
      </c>
      <c r="P459" s="54">
        <f t="shared" si="49"/>
        <v>8.58</v>
      </c>
      <c r="Q459" s="55"/>
      <c r="R459" s="56" t="s">
        <v>35</v>
      </c>
    </row>
    <row r="460" spans="1:18" s="56" customFormat="1" ht="17.25" customHeight="1" outlineLevel="1">
      <c r="A460" s="41">
        <f t="shared" si="50"/>
        <v>8.58</v>
      </c>
      <c r="B460" s="42">
        <f t="shared" si="53"/>
        <v>449</v>
      </c>
      <c r="C460" s="43">
        <v>41246</v>
      </c>
      <c r="D460" s="44" t="str">
        <f t="shared" si="54"/>
        <v>Aralık 2012</v>
      </c>
      <c r="E460" s="45" t="s">
        <v>32</v>
      </c>
      <c r="F460" s="46">
        <v>7</v>
      </c>
      <c r="G460" s="47">
        <v>6</v>
      </c>
      <c r="H460" s="48">
        <f t="shared" si="55"/>
        <v>42</v>
      </c>
      <c r="I460" s="49">
        <v>3.6185999999999998</v>
      </c>
      <c r="J460" s="50">
        <v>3.07</v>
      </c>
      <c r="K460" s="51">
        <f t="shared" si="51"/>
        <v>0.54859999999999998</v>
      </c>
      <c r="L460" s="53">
        <f t="shared" si="52"/>
        <v>2.5213999999999999</v>
      </c>
      <c r="M460" s="51">
        <f>IF(I460="",0,IF(K460&lt;0,Sayfa3!$P$5,Sayfa3!$S$5))</f>
        <v>0.15000000000000036</v>
      </c>
      <c r="N460" s="52" t="str">
        <f>IF(E460="","",IF(K460&lt;Sayfa3!$P$5,"P",IF(K460&gt;Sayfa3!$S$5,"P","")))</f>
        <v>P</v>
      </c>
      <c r="O460" s="53">
        <f t="shared" ref="O460:O523" si="56">IF(N460="",0,L460-M460)</f>
        <v>2.3713999999999995</v>
      </c>
      <c r="P460" s="54">
        <f t="shared" ref="P460:P523" si="57">ROUND(I460*O460,2)</f>
        <v>8.58</v>
      </c>
      <c r="Q460" s="55"/>
      <c r="R460" s="56" t="s">
        <v>32</v>
      </c>
    </row>
    <row r="461" spans="1:18" s="56" customFormat="1" ht="17.25" customHeight="1" outlineLevel="1">
      <c r="A461" s="41">
        <f t="shared" ref="A461:A524" si="58">IF(P461="","",P461)</f>
        <v>8.58</v>
      </c>
      <c r="B461" s="42">
        <f t="shared" si="53"/>
        <v>450</v>
      </c>
      <c r="C461" s="43">
        <v>41246</v>
      </c>
      <c r="D461" s="44" t="str">
        <f t="shared" si="54"/>
        <v>Aralık 2012</v>
      </c>
      <c r="E461" s="45" t="s">
        <v>32</v>
      </c>
      <c r="F461" s="46">
        <v>3</v>
      </c>
      <c r="G461" s="47">
        <v>6</v>
      </c>
      <c r="H461" s="48">
        <f t="shared" si="55"/>
        <v>18</v>
      </c>
      <c r="I461" s="49">
        <v>3.6185999999999998</v>
      </c>
      <c r="J461" s="50">
        <v>3.07</v>
      </c>
      <c r="K461" s="51">
        <f t="shared" ref="K461:K524" si="59">I461-J461</f>
        <v>0.54859999999999998</v>
      </c>
      <c r="L461" s="53">
        <f t="shared" ref="L461:L524" si="60">J461-K461</f>
        <v>2.5213999999999999</v>
      </c>
      <c r="M461" s="51">
        <f>IF(I461="",0,IF(K461&lt;0,Sayfa3!$P$5,Sayfa3!$S$5))</f>
        <v>0.15000000000000036</v>
      </c>
      <c r="N461" s="52" t="str">
        <f>IF(E461="","",IF(K461&lt;Sayfa3!$P$5,"P",IF(K461&gt;Sayfa3!$S$5,"P","")))</f>
        <v>P</v>
      </c>
      <c r="O461" s="53">
        <f t="shared" si="56"/>
        <v>2.3713999999999995</v>
      </c>
      <c r="P461" s="54">
        <f t="shared" si="57"/>
        <v>8.58</v>
      </c>
      <c r="Q461" s="55"/>
      <c r="R461" s="56" t="s">
        <v>32</v>
      </c>
    </row>
    <row r="462" spans="1:18" s="56" customFormat="1" ht="17.25" customHeight="1" outlineLevel="1">
      <c r="A462" s="41">
        <f t="shared" si="58"/>
        <v>8.58</v>
      </c>
      <c r="B462" s="42">
        <f t="shared" ref="B462:B525" si="61">IF(C462&lt;&gt;"",B461+1,"")</f>
        <v>451</v>
      </c>
      <c r="C462" s="43">
        <v>41246</v>
      </c>
      <c r="D462" s="44" t="str">
        <f t="shared" ref="D462:D525" si="62">IF(C462="","",CONCATENATE(TEXT(C462,"AAAA")," ",TEXT(C462,"YYYY")))</f>
        <v>Aralık 2012</v>
      </c>
      <c r="E462" s="45" t="s">
        <v>32</v>
      </c>
      <c r="F462" s="46">
        <v>10</v>
      </c>
      <c r="G462" s="47">
        <v>6</v>
      </c>
      <c r="H462" s="48">
        <f t="shared" ref="H462:H525" si="63">ROUND(F462*G462,2)</f>
        <v>60</v>
      </c>
      <c r="I462" s="49">
        <v>3.6185999999999998</v>
      </c>
      <c r="J462" s="50">
        <v>3.07</v>
      </c>
      <c r="K462" s="51">
        <f t="shared" si="59"/>
        <v>0.54859999999999998</v>
      </c>
      <c r="L462" s="53">
        <f t="shared" si="60"/>
        <v>2.5213999999999999</v>
      </c>
      <c r="M462" s="51">
        <f>IF(I462="",0,IF(K462&lt;0,Sayfa3!$P$5,Sayfa3!$S$5))</f>
        <v>0.15000000000000036</v>
      </c>
      <c r="N462" s="52" t="str">
        <f>IF(E462="","",IF(K462&lt;Sayfa3!$P$5,"P",IF(K462&gt;Sayfa3!$S$5,"P","")))</f>
        <v>P</v>
      </c>
      <c r="O462" s="53">
        <f t="shared" si="56"/>
        <v>2.3713999999999995</v>
      </c>
      <c r="P462" s="54">
        <f t="shared" si="57"/>
        <v>8.58</v>
      </c>
      <c r="Q462" s="55"/>
      <c r="R462" s="56" t="s">
        <v>32</v>
      </c>
    </row>
    <row r="463" spans="1:18" s="56" customFormat="1" ht="17.25" customHeight="1" outlineLevel="1">
      <c r="A463" s="41">
        <f t="shared" si="58"/>
        <v>8.58</v>
      </c>
      <c r="B463" s="42">
        <f t="shared" si="61"/>
        <v>452</v>
      </c>
      <c r="C463" s="43">
        <v>41248</v>
      </c>
      <c r="D463" s="44" t="str">
        <f t="shared" si="62"/>
        <v>Aralık 2012</v>
      </c>
      <c r="E463" s="45" t="s">
        <v>35</v>
      </c>
      <c r="F463" s="46">
        <v>3</v>
      </c>
      <c r="G463" s="47">
        <v>6</v>
      </c>
      <c r="H463" s="48">
        <f t="shared" si="63"/>
        <v>18</v>
      </c>
      <c r="I463" s="49">
        <v>3.6185999999999998</v>
      </c>
      <c r="J463" s="50">
        <v>3.07</v>
      </c>
      <c r="K463" s="51">
        <f t="shared" si="59"/>
        <v>0.54859999999999998</v>
      </c>
      <c r="L463" s="53">
        <f t="shared" si="60"/>
        <v>2.5213999999999999</v>
      </c>
      <c r="M463" s="51">
        <f>IF(I463="",0,IF(K463&lt;0,Sayfa3!$P$5,Sayfa3!$S$5))</f>
        <v>0.15000000000000036</v>
      </c>
      <c r="N463" s="52" t="str">
        <f>IF(E463="","",IF(K463&lt;Sayfa3!$P$5,"P",IF(K463&gt;Sayfa3!$S$5,"P","")))</f>
        <v>P</v>
      </c>
      <c r="O463" s="53">
        <f t="shared" si="56"/>
        <v>2.3713999999999995</v>
      </c>
      <c r="P463" s="54">
        <f t="shared" si="57"/>
        <v>8.58</v>
      </c>
      <c r="Q463" s="55"/>
      <c r="R463" s="56" t="s">
        <v>35</v>
      </c>
    </row>
    <row r="464" spans="1:18" s="56" customFormat="1" ht="17.25" customHeight="1" outlineLevel="1">
      <c r="A464" s="41">
        <f t="shared" si="58"/>
        <v>8.58</v>
      </c>
      <c r="B464" s="42">
        <f t="shared" si="61"/>
        <v>453</v>
      </c>
      <c r="C464" s="43">
        <v>41248</v>
      </c>
      <c r="D464" s="44" t="str">
        <f t="shared" si="62"/>
        <v>Aralık 2012</v>
      </c>
      <c r="E464" s="45" t="s">
        <v>35</v>
      </c>
      <c r="F464" s="46">
        <v>5</v>
      </c>
      <c r="G464" s="47">
        <v>6</v>
      </c>
      <c r="H464" s="48">
        <f t="shared" si="63"/>
        <v>30</v>
      </c>
      <c r="I464" s="49">
        <v>3.6185999999999998</v>
      </c>
      <c r="J464" s="50">
        <v>3.07</v>
      </c>
      <c r="K464" s="51">
        <f t="shared" si="59"/>
        <v>0.54859999999999998</v>
      </c>
      <c r="L464" s="53">
        <f t="shared" si="60"/>
        <v>2.5213999999999999</v>
      </c>
      <c r="M464" s="51">
        <f>IF(I464="",0,IF(K464&lt;0,Sayfa3!$P$5,Sayfa3!$S$5))</f>
        <v>0.15000000000000036</v>
      </c>
      <c r="N464" s="52" t="str">
        <f>IF(E464="","",IF(K464&lt;Sayfa3!$P$5,"P",IF(K464&gt;Sayfa3!$S$5,"P","")))</f>
        <v>P</v>
      </c>
      <c r="O464" s="53">
        <f t="shared" si="56"/>
        <v>2.3713999999999995</v>
      </c>
      <c r="P464" s="54">
        <f t="shared" si="57"/>
        <v>8.58</v>
      </c>
      <c r="Q464" s="55"/>
      <c r="R464" s="56" t="s">
        <v>35</v>
      </c>
    </row>
    <row r="465" spans="1:18" s="56" customFormat="1" ht="17.25" customHeight="1" outlineLevel="1">
      <c r="A465" s="41">
        <f t="shared" si="58"/>
        <v>8.58</v>
      </c>
      <c r="B465" s="42">
        <f t="shared" si="61"/>
        <v>454</v>
      </c>
      <c r="C465" s="43">
        <v>41248</v>
      </c>
      <c r="D465" s="44" t="str">
        <f t="shared" si="62"/>
        <v>Aralık 2012</v>
      </c>
      <c r="E465" s="45" t="s">
        <v>35</v>
      </c>
      <c r="F465" s="46">
        <v>10</v>
      </c>
      <c r="G465" s="47">
        <v>6</v>
      </c>
      <c r="H465" s="48">
        <f t="shared" si="63"/>
        <v>60</v>
      </c>
      <c r="I465" s="49">
        <v>3.6185999999999998</v>
      </c>
      <c r="J465" s="50">
        <v>3.07</v>
      </c>
      <c r="K465" s="51">
        <f t="shared" si="59"/>
        <v>0.54859999999999998</v>
      </c>
      <c r="L465" s="53">
        <f t="shared" si="60"/>
        <v>2.5213999999999999</v>
      </c>
      <c r="M465" s="51">
        <f>IF(I465="",0,IF(K465&lt;0,Sayfa3!$P$5,Sayfa3!$S$5))</f>
        <v>0.15000000000000036</v>
      </c>
      <c r="N465" s="52" t="str">
        <f>IF(E465="","",IF(K465&lt;Sayfa3!$P$5,"P",IF(K465&gt;Sayfa3!$S$5,"P","")))</f>
        <v>P</v>
      </c>
      <c r="O465" s="53">
        <f t="shared" si="56"/>
        <v>2.3713999999999995</v>
      </c>
      <c r="P465" s="54">
        <f t="shared" si="57"/>
        <v>8.58</v>
      </c>
      <c r="Q465" s="55"/>
      <c r="R465" s="56" t="s">
        <v>35</v>
      </c>
    </row>
    <row r="466" spans="1:18" s="56" customFormat="1" ht="17.25" customHeight="1" outlineLevel="1">
      <c r="A466" s="41">
        <f t="shared" si="58"/>
        <v>8.58</v>
      </c>
      <c r="B466" s="42">
        <f t="shared" si="61"/>
        <v>455</v>
      </c>
      <c r="C466" s="43">
        <v>41248</v>
      </c>
      <c r="D466" s="44" t="str">
        <f t="shared" si="62"/>
        <v>Aralık 2012</v>
      </c>
      <c r="E466" s="45" t="s">
        <v>35</v>
      </c>
      <c r="F466" s="46">
        <v>10</v>
      </c>
      <c r="G466" s="47">
        <v>6</v>
      </c>
      <c r="H466" s="48">
        <f t="shared" si="63"/>
        <v>60</v>
      </c>
      <c r="I466" s="49">
        <v>3.6185999999999998</v>
      </c>
      <c r="J466" s="50">
        <v>3.07</v>
      </c>
      <c r="K466" s="51">
        <f t="shared" si="59"/>
        <v>0.54859999999999998</v>
      </c>
      <c r="L466" s="53">
        <f t="shared" si="60"/>
        <v>2.5213999999999999</v>
      </c>
      <c r="M466" s="51">
        <f>IF(I466="",0,IF(K466&lt;0,Sayfa3!$P$5,Sayfa3!$S$5))</f>
        <v>0.15000000000000036</v>
      </c>
      <c r="N466" s="52" t="str">
        <f>IF(E466="","",IF(K466&lt;Sayfa3!$P$5,"P",IF(K466&gt;Sayfa3!$S$5,"P","")))</f>
        <v>P</v>
      </c>
      <c r="O466" s="53">
        <f t="shared" si="56"/>
        <v>2.3713999999999995</v>
      </c>
      <c r="P466" s="54">
        <f t="shared" si="57"/>
        <v>8.58</v>
      </c>
      <c r="Q466" s="55"/>
      <c r="R466" s="56" t="s">
        <v>35</v>
      </c>
    </row>
    <row r="467" spans="1:18" s="56" customFormat="1" ht="17.25" customHeight="1" outlineLevel="1">
      <c r="A467" s="41">
        <f t="shared" si="58"/>
        <v>8.58</v>
      </c>
      <c r="B467" s="42">
        <f t="shared" si="61"/>
        <v>456</v>
      </c>
      <c r="C467" s="43">
        <v>41248</v>
      </c>
      <c r="D467" s="44" t="str">
        <f t="shared" si="62"/>
        <v>Aralık 2012</v>
      </c>
      <c r="E467" s="45" t="s">
        <v>35</v>
      </c>
      <c r="F467" s="46">
        <v>3</v>
      </c>
      <c r="G467" s="47">
        <v>6</v>
      </c>
      <c r="H467" s="48">
        <f t="shared" si="63"/>
        <v>18</v>
      </c>
      <c r="I467" s="49">
        <v>3.6185999999999998</v>
      </c>
      <c r="J467" s="50">
        <v>3.07</v>
      </c>
      <c r="K467" s="51">
        <f t="shared" si="59"/>
        <v>0.54859999999999998</v>
      </c>
      <c r="L467" s="53">
        <f t="shared" si="60"/>
        <v>2.5213999999999999</v>
      </c>
      <c r="M467" s="51">
        <f>IF(I467="",0,IF(K467&lt;0,Sayfa3!$P$5,Sayfa3!$S$5))</f>
        <v>0.15000000000000036</v>
      </c>
      <c r="N467" s="52" t="str">
        <f>IF(E467="","",IF(K467&lt;Sayfa3!$P$5,"P",IF(K467&gt;Sayfa3!$S$5,"P","")))</f>
        <v>P</v>
      </c>
      <c r="O467" s="53">
        <f t="shared" si="56"/>
        <v>2.3713999999999995</v>
      </c>
      <c r="P467" s="54">
        <f t="shared" si="57"/>
        <v>8.58</v>
      </c>
      <c r="Q467" s="55"/>
      <c r="R467" s="56" t="s">
        <v>35</v>
      </c>
    </row>
    <row r="468" spans="1:18" s="56" customFormat="1" ht="17.25" customHeight="1" outlineLevel="1">
      <c r="A468" s="41">
        <f t="shared" si="58"/>
        <v>8.58</v>
      </c>
      <c r="B468" s="42">
        <f t="shared" si="61"/>
        <v>457</v>
      </c>
      <c r="C468" s="43">
        <v>41248</v>
      </c>
      <c r="D468" s="44" t="str">
        <f t="shared" si="62"/>
        <v>Aralık 2012</v>
      </c>
      <c r="E468" s="45" t="s">
        <v>35</v>
      </c>
      <c r="F468" s="46">
        <v>7</v>
      </c>
      <c r="G468" s="47">
        <v>6</v>
      </c>
      <c r="H468" s="48">
        <f t="shared" si="63"/>
        <v>42</v>
      </c>
      <c r="I468" s="49">
        <v>3.6185999999999998</v>
      </c>
      <c r="J468" s="50">
        <v>3.07</v>
      </c>
      <c r="K468" s="51">
        <f t="shared" si="59"/>
        <v>0.54859999999999998</v>
      </c>
      <c r="L468" s="53">
        <f t="shared" si="60"/>
        <v>2.5213999999999999</v>
      </c>
      <c r="M468" s="51">
        <f>IF(I468="",0,IF(K468&lt;0,Sayfa3!$P$5,Sayfa3!$S$5))</f>
        <v>0.15000000000000036</v>
      </c>
      <c r="N468" s="52" t="str">
        <f>IF(E468="","",IF(K468&lt;Sayfa3!$P$5,"P",IF(K468&gt;Sayfa3!$S$5,"P","")))</f>
        <v>P</v>
      </c>
      <c r="O468" s="53">
        <f t="shared" si="56"/>
        <v>2.3713999999999995</v>
      </c>
      <c r="P468" s="54">
        <f t="shared" si="57"/>
        <v>8.58</v>
      </c>
      <c r="Q468" s="55"/>
      <c r="R468" s="56" t="s">
        <v>35</v>
      </c>
    </row>
    <row r="469" spans="1:18" s="56" customFormat="1" ht="17.25" customHeight="1" outlineLevel="1">
      <c r="A469" s="41">
        <f t="shared" si="58"/>
        <v>8.58</v>
      </c>
      <c r="B469" s="42">
        <f t="shared" si="61"/>
        <v>458</v>
      </c>
      <c r="C469" s="43">
        <v>41248</v>
      </c>
      <c r="D469" s="44" t="str">
        <f t="shared" si="62"/>
        <v>Aralık 2012</v>
      </c>
      <c r="E469" s="45" t="s">
        <v>35</v>
      </c>
      <c r="F469" s="46">
        <v>10</v>
      </c>
      <c r="G469" s="47">
        <v>6</v>
      </c>
      <c r="H469" s="48">
        <f t="shared" si="63"/>
        <v>60</v>
      </c>
      <c r="I469" s="49">
        <v>3.6185999999999998</v>
      </c>
      <c r="J469" s="50">
        <v>3.07</v>
      </c>
      <c r="K469" s="51">
        <f t="shared" si="59"/>
        <v>0.54859999999999998</v>
      </c>
      <c r="L469" s="53">
        <f t="shared" si="60"/>
        <v>2.5213999999999999</v>
      </c>
      <c r="M469" s="51">
        <f>IF(I469="",0,IF(K469&lt;0,Sayfa3!$P$5,Sayfa3!$S$5))</f>
        <v>0.15000000000000036</v>
      </c>
      <c r="N469" s="52" t="str">
        <f>IF(E469="","",IF(K469&lt;Sayfa3!$P$5,"P",IF(K469&gt;Sayfa3!$S$5,"P","")))</f>
        <v>P</v>
      </c>
      <c r="O469" s="53">
        <f t="shared" si="56"/>
        <v>2.3713999999999995</v>
      </c>
      <c r="P469" s="54">
        <f t="shared" si="57"/>
        <v>8.58</v>
      </c>
      <c r="Q469" s="55"/>
      <c r="R469" s="56" t="s">
        <v>35</v>
      </c>
    </row>
    <row r="470" spans="1:18" s="56" customFormat="1" ht="17.25" customHeight="1" outlineLevel="1">
      <c r="A470" s="41">
        <f t="shared" si="58"/>
        <v>8.58</v>
      </c>
      <c r="B470" s="42">
        <f t="shared" si="61"/>
        <v>459</v>
      </c>
      <c r="C470" s="43">
        <v>41248</v>
      </c>
      <c r="D470" s="44" t="str">
        <f t="shared" si="62"/>
        <v>Aralık 2012</v>
      </c>
      <c r="E470" s="45" t="s">
        <v>35</v>
      </c>
      <c r="F470" s="46">
        <v>10</v>
      </c>
      <c r="G470" s="47">
        <v>6</v>
      </c>
      <c r="H470" s="48">
        <f t="shared" si="63"/>
        <v>60</v>
      </c>
      <c r="I470" s="49">
        <v>3.6185999999999998</v>
      </c>
      <c r="J470" s="50">
        <v>3.07</v>
      </c>
      <c r="K470" s="51">
        <f t="shared" si="59"/>
        <v>0.54859999999999998</v>
      </c>
      <c r="L470" s="53">
        <f t="shared" si="60"/>
        <v>2.5213999999999999</v>
      </c>
      <c r="M470" s="51">
        <f>IF(I470="",0,IF(K470&lt;0,Sayfa3!$P$5,Sayfa3!$S$5))</f>
        <v>0.15000000000000036</v>
      </c>
      <c r="N470" s="52" t="str">
        <f>IF(E470="","",IF(K470&lt;Sayfa3!$P$5,"P",IF(K470&gt;Sayfa3!$S$5,"P","")))</f>
        <v>P</v>
      </c>
      <c r="O470" s="53">
        <f t="shared" si="56"/>
        <v>2.3713999999999995</v>
      </c>
      <c r="P470" s="54">
        <f t="shared" si="57"/>
        <v>8.58</v>
      </c>
      <c r="Q470" s="55"/>
      <c r="R470" s="56" t="s">
        <v>35</v>
      </c>
    </row>
    <row r="471" spans="1:18" s="56" customFormat="1" ht="17.25" customHeight="1" outlineLevel="1">
      <c r="A471" s="41">
        <f t="shared" si="58"/>
        <v>8.58</v>
      </c>
      <c r="B471" s="42">
        <f t="shared" si="61"/>
        <v>460</v>
      </c>
      <c r="C471" s="43">
        <v>41248</v>
      </c>
      <c r="D471" s="44" t="str">
        <f t="shared" si="62"/>
        <v>Aralık 2012</v>
      </c>
      <c r="E471" s="45" t="s">
        <v>35</v>
      </c>
      <c r="F471" s="46">
        <v>10</v>
      </c>
      <c r="G471" s="47">
        <v>6</v>
      </c>
      <c r="H471" s="48">
        <f t="shared" si="63"/>
        <v>60</v>
      </c>
      <c r="I471" s="49">
        <v>3.6185999999999998</v>
      </c>
      <c r="J471" s="50">
        <v>3.07</v>
      </c>
      <c r="K471" s="51">
        <f t="shared" si="59"/>
        <v>0.54859999999999998</v>
      </c>
      <c r="L471" s="53">
        <f t="shared" si="60"/>
        <v>2.5213999999999999</v>
      </c>
      <c r="M471" s="51">
        <f>IF(I471="",0,IF(K471&lt;0,Sayfa3!$P$5,Sayfa3!$S$5))</f>
        <v>0.15000000000000036</v>
      </c>
      <c r="N471" s="52" t="str">
        <f>IF(E471="","",IF(K471&lt;Sayfa3!$P$5,"P",IF(K471&gt;Sayfa3!$S$5,"P","")))</f>
        <v>P</v>
      </c>
      <c r="O471" s="53">
        <f t="shared" si="56"/>
        <v>2.3713999999999995</v>
      </c>
      <c r="P471" s="54">
        <f t="shared" si="57"/>
        <v>8.58</v>
      </c>
      <c r="Q471" s="55"/>
      <c r="R471" s="56" t="s">
        <v>35</v>
      </c>
    </row>
    <row r="472" spans="1:18" s="56" customFormat="1" ht="17.25" customHeight="1" outlineLevel="1">
      <c r="A472" s="41">
        <f t="shared" si="58"/>
        <v>8.58</v>
      </c>
      <c r="B472" s="42">
        <f t="shared" si="61"/>
        <v>461</v>
      </c>
      <c r="C472" s="43">
        <v>41248</v>
      </c>
      <c r="D472" s="44" t="str">
        <f t="shared" si="62"/>
        <v>Aralık 2012</v>
      </c>
      <c r="E472" s="45" t="s">
        <v>35</v>
      </c>
      <c r="F472" s="46">
        <v>10</v>
      </c>
      <c r="G472" s="47">
        <v>6</v>
      </c>
      <c r="H472" s="48">
        <f t="shared" si="63"/>
        <v>60</v>
      </c>
      <c r="I472" s="49">
        <v>3.6185999999999998</v>
      </c>
      <c r="J472" s="50">
        <v>3.07</v>
      </c>
      <c r="K472" s="51">
        <f t="shared" si="59"/>
        <v>0.54859999999999998</v>
      </c>
      <c r="L472" s="53">
        <f t="shared" si="60"/>
        <v>2.5213999999999999</v>
      </c>
      <c r="M472" s="51">
        <f>IF(I472="",0,IF(K472&lt;0,Sayfa3!$P$5,Sayfa3!$S$5))</f>
        <v>0.15000000000000036</v>
      </c>
      <c r="N472" s="52" t="str">
        <f>IF(E472="","",IF(K472&lt;Sayfa3!$P$5,"P",IF(K472&gt;Sayfa3!$S$5,"P","")))</f>
        <v>P</v>
      </c>
      <c r="O472" s="53">
        <f t="shared" si="56"/>
        <v>2.3713999999999995</v>
      </c>
      <c r="P472" s="54">
        <f t="shared" si="57"/>
        <v>8.58</v>
      </c>
      <c r="Q472" s="55"/>
      <c r="R472" s="56" t="s">
        <v>35</v>
      </c>
    </row>
    <row r="473" spans="1:18" s="56" customFormat="1" ht="17.25" customHeight="1" outlineLevel="1">
      <c r="A473" s="41">
        <f t="shared" si="58"/>
        <v>8.58</v>
      </c>
      <c r="B473" s="42">
        <f t="shared" si="61"/>
        <v>462</v>
      </c>
      <c r="C473" s="43">
        <v>41249</v>
      </c>
      <c r="D473" s="44" t="str">
        <f t="shared" si="62"/>
        <v>Aralık 2012</v>
      </c>
      <c r="E473" s="45" t="s">
        <v>35</v>
      </c>
      <c r="F473" s="46">
        <v>2</v>
      </c>
      <c r="G473" s="47">
        <v>6</v>
      </c>
      <c r="H473" s="48">
        <f t="shared" si="63"/>
        <v>12</v>
      </c>
      <c r="I473" s="49">
        <v>3.6185999999999998</v>
      </c>
      <c r="J473" s="50">
        <v>3.07</v>
      </c>
      <c r="K473" s="51">
        <f t="shared" si="59"/>
        <v>0.54859999999999998</v>
      </c>
      <c r="L473" s="53">
        <f t="shared" si="60"/>
        <v>2.5213999999999999</v>
      </c>
      <c r="M473" s="51">
        <f>IF(I473="",0,IF(K473&lt;0,Sayfa3!$P$5,Sayfa3!$S$5))</f>
        <v>0.15000000000000036</v>
      </c>
      <c r="N473" s="52" t="str">
        <f>IF(E473="","",IF(K473&lt;Sayfa3!$P$5,"P",IF(K473&gt;Sayfa3!$S$5,"P","")))</f>
        <v>P</v>
      </c>
      <c r="O473" s="53">
        <f t="shared" si="56"/>
        <v>2.3713999999999995</v>
      </c>
      <c r="P473" s="54">
        <f t="shared" si="57"/>
        <v>8.58</v>
      </c>
      <c r="Q473" s="55"/>
      <c r="R473" s="56" t="s">
        <v>35</v>
      </c>
    </row>
    <row r="474" spans="1:18" s="56" customFormat="1" ht="17.25" customHeight="1" outlineLevel="1">
      <c r="A474" s="41">
        <f t="shared" si="58"/>
        <v>8.58</v>
      </c>
      <c r="B474" s="42">
        <f t="shared" si="61"/>
        <v>463</v>
      </c>
      <c r="C474" s="43">
        <v>41249</v>
      </c>
      <c r="D474" s="44" t="str">
        <f t="shared" si="62"/>
        <v>Aralık 2012</v>
      </c>
      <c r="E474" s="45" t="s">
        <v>35</v>
      </c>
      <c r="F474" s="46">
        <v>5</v>
      </c>
      <c r="G474" s="47">
        <v>6</v>
      </c>
      <c r="H474" s="48">
        <f t="shared" si="63"/>
        <v>30</v>
      </c>
      <c r="I474" s="49">
        <v>3.6185999999999998</v>
      </c>
      <c r="J474" s="50">
        <v>3.07</v>
      </c>
      <c r="K474" s="51">
        <f t="shared" si="59"/>
        <v>0.54859999999999998</v>
      </c>
      <c r="L474" s="53">
        <f t="shared" si="60"/>
        <v>2.5213999999999999</v>
      </c>
      <c r="M474" s="51">
        <f>IF(I474="",0,IF(K474&lt;0,Sayfa3!$P$5,Sayfa3!$S$5))</f>
        <v>0.15000000000000036</v>
      </c>
      <c r="N474" s="52" t="str">
        <f>IF(E474="","",IF(K474&lt;Sayfa3!$P$5,"P",IF(K474&gt;Sayfa3!$S$5,"P","")))</f>
        <v>P</v>
      </c>
      <c r="O474" s="53">
        <f t="shared" si="56"/>
        <v>2.3713999999999995</v>
      </c>
      <c r="P474" s="54">
        <f t="shared" si="57"/>
        <v>8.58</v>
      </c>
      <c r="Q474" s="55"/>
      <c r="R474" s="56" t="s">
        <v>35</v>
      </c>
    </row>
    <row r="475" spans="1:18" s="56" customFormat="1" ht="17.25" customHeight="1" outlineLevel="1">
      <c r="A475" s="41">
        <f t="shared" si="58"/>
        <v>8.58</v>
      </c>
      <c r="B475" s="42">
        <f t="shared" si="61"/>
        <v>464</v>
      </c>
      <c r="C475" s="43">
        <v>41249</v>
      </c>
      <c r="D475" s="44" t="str">
        <f t="shared" si="62"/>
        <v>Aralık 2012</v>
      </c>
      <c r="E475" s="45" t="s">
        <v>35</v>
      </c>
      <c r="F475" s="46">
        <v>5</v>
      </c>
      <c r="G475" s="47">
        <v>6</v>
      </c>
      <c r="H475" s="48">
        <f t="shared" si="63"/>
        <v>30</v>
      </c>
      <c r="I475" s="49">
        <v>3.6185999999999998</v>
      </c>
      <c r="J475" s="50">
        <v>3.07</v>
      </c>
      <c r="K475" s="51">
        <f t="shared" si="59"/>
        <v>0.54859999999999998</v>
      </c>
      <c r="L475" s="53">
        <f t="shared" si="60"/>
        <v>2.5213999999999999</v>
      </c>
      <c r="M475" s="51">
        <f>IF(I475="",0,IF(K475&lt;0,Sayfa3!$P$5,Sayfa3!$S$5))</f>
        <v>0.15000000000000036</v>
      </c>
      <c r="N475" s="52" t="str">
        <f>IF(E475="","",IF(K475&lt;Sayfa3!$P$5,"P",IF(K475&gt;Sayfa3!$S$5,"P","")))</f>
        <v>P</v>
      </c>
      <c r="O475" s="53">
        <f t="shared" si="56"/>
        <v>2.3713999999999995</v>
      </c>
      <c r="P475" s="54">
        <f t="shared" si="57"/>
        <v>8.58</v>
      </c>
      <c r="Q475" s="55"/>
      <c r="R475" s="56" t="s">
        <v>35</v>
      </c>
    </row>
    <row r="476" spans="1:18" s="56" customFormat="1" ht="17.25" customHeight="1" outlineLevel="1">
      <c r="A476" s="41">
        <f t="shared" si="58"/>
        <v>8.58</v>
      </c>
      <c r="B476" s="42">
        <f t="shared" si="61"/>
        <v>465</v>
      </c>
      <c r="C476" s="43">
        <v>41252</v>
      </c>
      <c r="D476" s="44" t="str">
        <f t="shared" si="62"/>
        <v>Aralık 2012</v>
      </c>
      <c r="E476" s="45" t="s">
        <v>35</v>
      </c>
      <c r="F476" s="46">
        <v>7.5</v>
      </c>
      <c r="G476" s="47">
        <v>6</v>
      </c>
      <c r="H476" s="48">
        <f t="shared" si="63"/>
        <v>45</v>
      </c>
      <c r="I476" s="49">
        <v>3.6185999999999998</v>
      </c>
      <c r="J476" s="50">
        <v>3.07</v>
      </c>
      <c r="K476" s="51">
        <f t="shared" si="59"/>
        <v>0.54859999999999998</v>
      </c>
      <c r="L476" s="53">
        <f t="shared" si="60"/>
        <v>2.5213999999999999</v>
      </c>
      <c r="M476" s="51">
        <f>IF(I476="",0,IF(K476&lt;0,Sayfa3!$P$5,Sayfa3!$S$5))</f>
        <v>0.15000000000000036</v>
      </c>
      <c r="N476" s="52" t="str">
        <f>IF(E476="","",IF(K476&lt;Sayfa3!$P$5,"P",IF(K476&gt;Sayfa3!$S$5,"P","")))</f>
        <v>P</v>
      </c>
      <c r="O476" s="53">
        <f t="shared" si="56"/>
        <v>2.3713999999999995</v>
      </c>
      <c r="P476" s="54">
        <f t="shared" si="57"/>
        <v>8.58</v>
      </c>
      <c r="Q476" s="55"/>
      <c r="R476" s="56" t="s">
        <v>35</v>
      </c>
    </row>
    <row r="477" spans="1:18" s="56" customFormat="1" ht="17.25" customHeight="1" outlineLevel="1">
      <c r="A477" s="41">
        <f t="shared" si="58"/>
        <v>8.58</v>
      </c>
      <c r="B477" s="42">
        <f t="shared" si="61"/>
        <v>466</v>
      </c>
      <c r="C477" s="43">
        <v>41252</v>
      </c>
      <c r="D477" s="44" t="str">
        <f t="shared" si="62"/>
        <v>Aralık 2012</v>
      </c>
      <c r="E477" s="45" t="s">
        <v>35</v>
      </c>
      <c r="F477" s="46">
        <v>7.5</v>
      </c>
      <c r="G477" s="47">
        <v>6</v>
      </c>
      <c r="H477" s="48">
        <f t="shared" si="63"/>
        <v>45</v>
      </c>
      <c r="I477" s="49">
        <v>3.6185999999999998</v>
      </c>
      <c r="J477" s="50">
        <v>3.07</v>
      </c>
      <c r="K477" s="51">
        <f t="shared" si="59"/>
        <v>0.54859999999999998</v>
      </c>
      <c r="L477" s="53">
        <f t="shared" si="60"/>
        <v>2.5213999999999999</v>
      </c>
      <c r="M477" s="51">
        <f>IF(I477="",0,IF(K477&lt;0,Sayfa3!$P$5,Sayfa3!$S$5))</f>
        <v>0.15000000000000036</v>
      </c>
      <c r="N477" s="52" t="str">
        <f>IF(E477="","",IF(K477&lt;Sayfa3!$P$5,"P",IF(K477&gt;Sayfa3!$S$5,"P","")))</f>
        <v>P</v>
      </c>
      <c r="O477" s="53">
        <f t="shared" si="56"/>
        <v>2.3713999999999995</v>
      </c>
      <c r="P477" s="54">
        <f t="shared" si="57"/>
        <v>8.58</v>
      </c>
      <c r="Q477" s="55"/>
      <c r="R477" s="56" t="s">
        <v>35</v>
      </c>
    </row>
    <row r="478" spans="1:18" s="56" customFormat="1" ht="17.25" customHeight="1" outlineLevel="1">
      <c r="A478" s="41">
        <f t="shared" si="58"/>
        <v>8.58</v>
      </c>
      <c r="B478" s="42">
        <f t="shared" si="61"/>
        <v>467</v>
      </c>
      <c r="C478" s="43">
        <v>41252</v>
      </c>
      <c r="D478" s="44" t="str">
        <f t="shared" si="62"/>
        <v>Aralık 2012</v>
      </c>
      <c r="E478" s="45" t="s">
        <v>35</v>
      </c>
      <c r="F478" s="46">
        <v>4</v>
      </c>
      <c r="G478" s="47">
        <v>6</v>
      </c>
      <c r="H478" s="48">
        <f t="shared" si="63"/>
        <v>24</v>
      </c>
      <c r="I478" s="49">
        <v>3.6185999999999998</v>
      </c>
      <c r="J478" s="50">
        <v>3.07</v>
      </c>
      <c r="K478" s="51">
        <f t="shared" si="59"/>
        <v>0.54859999999999998</v>
      </c>
      <c r="L478" s="53">
        <f t="shared" si="60"/>
        <v>2.5213999999999999</v>
      </c>
      <c r="M478" s="51">
        <f>IF(I478="",0,IF(K478&lt;0,Sayfa3!$P$5,Sayfa3!$S$5))</f>
        <v>0.15000000000000036</v>
      </c>
      <c r="N478" s="52" t="str">
        <f>IF(E478="","",IF(K478&lt;Sayfa3!$P$5,"P",IF(K478&gt;Sayfa3!$S$5,"P","")))</f>
        <v>P</v>
      </c>
      <c r="O478" s="53">
        <f t="shared" si="56"/>
        <v>2.3713999999999995</v>
      </c>
      <c r="P478" s="54">
        <f t="shared" si="57"/>
        <v>8.58</v>
      </c>
      <c r="Q478" s="55"/>
      <c r="R478" s="56" t="s">
        <v>35</v>
      </c>
    </row>
    <row r="479" spans="1:18" s="56" customFormat="1" ht="17.25" customHeight="1" outlineLevel="1">
      <c r="A479" s="41">
        <f t="shared" si="58"/>
        <v>8.66</v>
      </c>
      <c r="B479" s="42">
        <f t="shared" si="61"/>
        <v>468</v>
      </c>
      <c r="C479" s="43">
        <v>41254</v>
      </c>
      <c r="D479" s="44" t="str">
        <f t="shared" si="62"/>
        <v>Aralık 2012</v>
      </c>
      <c r="E479" s="45" t="s">
        <v>35</v>
      </c>
      <c r="F479" s="46">
        <v>7.5</v>
      </c>
      <c r="G479" s="47">
        <v>6</v>
      </c>
      <c r="H479" s="48">
        <f t="shared" si="63"/>
        <v>45</v>
      </c>
      <c r="I479" s="49">
        <v>3.5508470000000001</v>
      </c>
      <c r="J479" s="50">
        <v>3.07</v>
      </c>
      <c r="K479" s="51">
        <f t="shared" si="59"/>
        <v>0.48084700000000025</v>
      </c>
      <c r="L479" s="53">
        <f t="shared" si="60"/>
        <v>2.5891529999999996</v>
      </c>
      <c r="M479" s="51">
        <f>IF(I479="",0,IF(K479&lt;0,Sayfa3!$P$5,Sayfa3!$S$5))</f>
        <v>0.15000000000000036</v>
      </c>
      <c r="N479" s="52" t="str">
        <f>IF(E479="","",IF(K479&lt;Sayfa3!$P$5,"P",IF(K479&gt;Sayfa3!$S$5,"P","")))</f>
        <v>P</v>
      </c>
      <c r="O479" s="53">
        <f t="shared" si="56"/>
        <v>2.4391529999999992</v>
      </c>
      <c r="P479" s="54">
        <f t="shared" si="57"/>
        <v>8.66</v>
      </c>
      <c r="Q479" s="55"/>
      <c r="R479" s="56" t="s">
        <v>35</v>
      </c>
    </row>
    <row r="480" spans="1:18" s="56" customFormat="1" ht="17.25" customHeight="1" outlineLevel="1">
      <c r="A480" s="41">
        <f t="shared" si="58"/>
        <v>8.66</v>
      </c>
      <c r="B480" s="42">
        <f t="shared" si="61"/>
        <v>469</v>
      </c>
      <c r="C480" s="43">
        <v>41254</v>
      </c>
      <c r="D480" s="44" t="str">
        <f t="shared" si="62"/>
        <v>Aralık 2012</v>
      </c>
      <c r="E480" s="45" t="s">
        <v>35</v>
      </c>
      <c r="F480" s="46">
        <v>7.5</v>
      </c>
      <c r="G480" s="47">
        <v>6</v>
      </c>
      <c r="H480" s="48">
        <f t="shared" si="63"/>
        <v>45</v>
      </c>
      <c r="I480" s="49">
        <v>3.5508470000000001</v>
      </c>
      <c r="J480" s="50">
        <v>3.07</v>
      </c>
      <c r="K480" s="51">
        <f t="shared" si="59"/>
        <v>0.48084700000000025</v>
      </c>
      <c r="L480" s="53">
        <f t="shared" si="60"/>
        <v>2.5891529999999996</v>
      </c>
      <c r="M480" s="51">
        <f>IF(I480="",0,IF(K480&lt;0,Sayfa3!$P$5,Sayfa3!$S$5))</f>
        <v>0.15000000000000036</v>
      </c>
      <c r="N480" s="52" t="str">
        <f>IF(E480="","",IF(K480&lt;Sayfa3!$P$5,"P",IF(K480&gt;Sayfa3!$S$5,"P","")))</f>
        <v>P</v>
      </c>
      <c r="O480" s="53">
        <f t="shared" si="56"/>
        <v>2.4391529999999992</v>
      </c>
      <c r="P480" s="54">
        <f t="shared" si="57"/>
        <v>8.66</v>
      </c>
      <c r="Q480" s="55"/>
      <c r="R480" s="56" t="s">
        <v>35</v>
      </c>
    </row>
    <row r="481" spans="1:18" s="56" customFormat="1" ht="17.25" customHeight="1" outlineLevel="1">
      <c r="A481" s="41">
        <f t="shared" si="58"/>
        <v>8.66</v>
      </c>
      <c r="B481" s="42">
        <f t="shared" si="61"/>
        <v>470</v>
      </c>
      <c r="C481" s="43">
        <v>41254</v>
      </c>
      <c r="D481" s="44" t="str">
        <f t="shared" si="62"/>
        <v>Aralık 2012</v>
      </c>
      <c r="E481" s="45" t="s">
        <v>35</v>
      </c>
      <c r="F481" s="46">
        <v>5</v>
      </c>
      <c r="G481" s="47">
        <v>6</v>
      </c>
      <c r="H481" s="48">
        <f t="shared" si="63"/>
        <v>30</v>
      </c>
      <c r="I481" s="49">
        <v>3.5508470000000001</v>
      </c>
      <c r="J481" s="50">
        <v>3.07</v>
      </c>
      <c r="K481" s="51">
        <f t="shared" si="59"/>
        <v>0.48084700000000025</v>
      </c>
      <c r="L481" s="53">
        <f t="shared" si="60"/>
        <v>2.5891529999999996</v>
      </c>
      <c r="M481" s="51">
        <f>IF(I481="",0,IF(K481&lt;0,Sayfa3!$P$5,Sayfa3!$S$5))</f>
        <v>0.15000000000000036</v>
      </c>
      <c r="N481" s="52" t="str">
        <f>IF(E481="","",IF(K481&lt;Sayfa3!$P$5,"P",IF(K481&gt;Sayfa3!$S$5,"P","")))</f>
        <v>P</v>
      </c>
      <c r="O481" s="53">
        <f t="shared" si="56"/>
        <v>2.4391529999999992</v>
      </c>
      <c r="P481" s="54">
        <f t="shared" si="57"/>
        <v>8.66</v>
      </c>
      <c r="Q481" s="55"/>
      <c r="R481" s="56" t="s">
        <v>35</v>
      </c>
    </row>
    <row r="482" spans="1:18" s="56" customFormat="1" ht="17.25" customHeight="1" outlineLevel="1">
      <c r="A482" s="41">
        <f t="shared" si="58"/>
        <v>8.66</v>
      </c>
      <c r="B482" s="42">
        <f t="shared" si="61"/>
        <v>471</v>
      </c>
      <c r="C482" s="43">
        <v>41254</v>
      </c>
      <c r="D482" s="44" t="str">
        <f t="shared" si="62"/>
        <v>Aralık 2012</v>
      </c>
      <c r="E482" s="45" t="s">
        <v>35</v>
      </c>
      <c r="F482" s="46">
        <v>5</v>
      </c>
      <c r="G482" s="47">
        <v>6</v>
      </c>
      <c r="H482" s="48">
        <f t="shared" si="63"/>
        <v>30</v>
      </c>
      <c r="I482" s="49">
        <v>3.5508470000000001</v>
      </c>
      <c r="J482" s="50">
        <v>3.07</v>
      </c>
      <c r="K482" s="51">
        <f t="shared" si="59"/>
        <v>0.48084700000000025</v>
      </c>
      <c r="L482" s="53">
        <f t="shared" si="60"/>
        <v>2.5891529999999996</v>
      </c>
      <c r="M482" s="51">
        <f>IF(I482="",0,IF(K482&lt;0,Sayfa3!$P$5,Sayfa3!$S$5))</f>
        <v>0.15000000000000036</v>
      </c>
      <c r="N482" s="52" t="str">
        <f>IF(E482="","",IF(K482&lt;Sayfa3!$P$5,"P",IF(K482&gt;Sayfa3!$S$5,"P","")))</f>
        <v>P</v>
      </c>
      <c r="O482" s="53">
        <f t="shared" si="56"/>
        <v>2.4391529999999992</v>
      </c>
      <c r="P482" s="54">
        <f t="shared" si="57"/>
        <v>8.66</v>
      </c>
      <c r="Q482" s="55"/>
      <c r="R482" s="56" t="s">
        <v>35</v>
      </c>
    </row>
    <row r="483" spans="1:18" s="56" customFormat="1" ht="17.25" customHeight="1" outlineLevel="1">
      <c r="A483" s="41">
        <f t="shared" si="58"/>
        <v>8.66</v>
      </c>
      <c r="B483" s="42">
        <f t="shared" si="61"/>
        <v>472</v>
      </c>
      <c r="C483" s="43">
        <v>41257</v>
      </c>
      <c r="D483" s="44" t="str">
        <f t="shared" si="62"/>
        <v>Aralık 2012</v>
      </c>
      <c r="E483" s="45" t="s">
        <v>35</v>
      </c>
      <c r="F483" s="46">
        <v>5</v>
      </c>
      <c r="G483" s="47">
        <v>6</v>
      </c>
      <c r="H483" s="48">
        <f t="shared" si="63"/>
        <v>30</v>
      </c>
      <c r="I483" s="49">
        <v>3.5508470000000001</v>
      </c>
      <c r="J483" s="50">
        <v>3.07</v>
      </c>
      <c r="K483" s="51">
        <f t="shared" si="59"/>
        <v>0.48084700000000025</v>
      </c>
      <c r="L483" s="53">
        <f t="shared" si="60"/>
        <v>2.5891529999999996</v>
      </c>
      <c r="M483" s="51">
        <f>IF(I483="",0,IF(K483&lt;0,Sayfa3!$P$5,Sayfa3!$S$5))</f>
        <v>0.15000000000000036</v>
      </c>
      <c r="N483" s="52" t="str">
        <f>IF(E483="","",IF(K483&lt;Sayfa3!$P$5,"P",IF(K483&gt;Sayfa3!$S$5,"P","")))</f>
        <v>P</v>
      </c>
      <c r="O483" s="53">
        <f t="shared" si="56"/>
        <v>2.4391529999999992</v>
      </c>
      <c r="P483" s="54">
        <f t="shared" si="57"/>
        <v>8.66</v>
      </c>
      <c r="Q483" s="55"/>
      <c r="R483" s="56" t="s">
        <v>35</v>
      </c>
    </row>
    <row r="484" spans="1:18" s="56" customFormat="1" ht="17.25" customHeight="1" outlineLevel="1">
      <c r="A484" s="41">
        <f t="shared" si="58"/>
        <v>8.66</v>
      </c>
      <c r="B484" s="42">
        <f t="shared" si="61"/>
        <v>473</v>
      </c>
      <c r="C484" s="43">
        <v>41257</v>
      </c>
      <c r="D484" s="44" t="str">
        <f t="shared" si="62"/>
        <v>Aralık 2012</v>
      </c>
      <c r="E484" s="45" t="s">
        <v>35</v>
      </c>
      <c r="F484" s="46">
        <v>2</v>
      </c>
      <c r="G484" s="47">
        <v>6</v>
      </c>
      <c r="H484" s="48">
        <f t="shared" si="63"/>
        <v>12</v>
      </c>
      <c r="I484" s="49">
        <v>3.5508470000000001</v>
      </c>
      <c r="J484" s="50">
        <v>3.07</v>
      </c>
      <c r="K484" s="51">
        <f t="shared" si="59"/>
        <v>0.48084700000000025</v>
      </c>
      <c r="L484" s="53">
        <f t="shared" si="60"/>
        <v>2.5891529999999996</v>
      </c>
      <c r="M484" s="51">
        <f>IF(I484="",0,IF(K484&lt;0,Sayfa3!$P$5,Sayfa3!$S$5))</f>
        <v>0.15000000000000036</v>
      </c>
      <c r="N484" s="52" t="str">
        <f>IF(E484="","",IF(K484&lt;Sayfa3!$P$5,"P",IF(K484&gt;Sayfa3!$S$5,"P","")))</f>
        <v>P</v>
      </c>
      <c r="O484" s="53">
        <f t="shared" si="56"/>
        <v>2.4391529999999992</v>
      </c>
      <c r="P484" s="54">
        <f t="shared" si="57"/>
        <v>8.66</v>
      </c>
      <c r="Q484" s="55"/>
      <c r="R484" s="56" t="s">
        <v>35</v>
      </c>
    </row>
    <row r="485" spans="1:18" s="56" customFormat="1" ht="17.25" customHeight="1" outlineLevel="1">
      <c r="A485" s="41">
        <f t="shared" si="58"/>
        <v>8.66</v>
      </c>
      <c r="B485" s="42">
        <f t="shared" si="61"/>
        <v>474</v>
      </c>
      <c r="C485" s="43">
        <v>41257</v>
      </c>
      <c r="D485" s="44" t="str">
        <f t="shared" si="62"/>
        <v>Aralık 2012</v>
      </c>
      <c r="E485" s="45" t="s">
        <v>35</v>
      </c>
      <c r="F485" s="46">
        <v>5</v>
      </c>
      <c r="G485" s="47">
        <v>6</v>
      </c>
      <c r="H485" s="48">
        <f t="shared" si="63"/>
        <v>30</v>
      </c>
      <c r="I485" s="49">
        <v>3.5508470000000001</v>
      </c>
      <c r="J485" s="50">
        <v>3.07</v>
      </c>
      <c r="K485" s="51">
        <f t="shared" si="59"/>
        <v>0.48084700000000025</v>
      </c>
      <c r="L485" s="53">
        <f t="shared" si="60"/>
        <v>2.5891529999999996</v>
      </c>
      <c r="M485" s="51">
        <f>IF(I485="",0,IF(K485&lt;0,Sayfa3!$P$5,Sayfa3!$S$5))</f>
        <v>0.15000000000000036</v>
      </c>
      <c r="N485" s="52" t="str">
        <f>IF(E485="","",IF(K485&lt;Sayfa3!$P$5,"P",IF(K485&gt;Sayfa3!$S$5,"P","")))</f>
        <v>P</v>
      </c>
      <c r="O485" s="53">
        <f t="shared" si="56"/>
        <v>2.4391529999999992</v>
      </c>
      <c r="P485" s="54">
        <f t="shared" si="57"/>
        <v>8.66</v>
      </c>
      <c r="Q485" s="55"/>
      <c r="R485" s="56" t="s">
        <v>35</v>
      </c>
    </row>
    <row r="486" spans="1:18" s="56" customFormat="1" ht="17.25" customHeight="1" outlineLevel="1">
      <c r="A486" s="41">
        <f t="shared" si="58"/>
        <v>8.66</v>
      </c>
      <c r="B486" s="42">
        <f t="shared" si="61"/>
        <v>475</v>
      </c>
      <c r="C486" s="43">
        <v>41257</v>
      </c>
      <c r="D486" s="44" t="str">
        <f t="shared" si="62"/>
        <v>Aralık 2012</v>
      </c>
      <c r="E486" s="45" t="s">
        <v>35</v>
      </c>
      <c r="F486" s="46">
        <v>7</v>
      </c>
      <c r="G486" s="47">
        <v>6</v>
      </c>
      <c r="H486" s="48">
        <f t="shared" si="63"/>
        <v>42</v>
      </c>
      <c r="I486" s="49">
        <v>3.5508470000000001</v>
      </c>
      <c r="J486" s="50">
        <v>3.07</v>
      </c>
      <c r="K486" s="51">
        <f t="shared" si="59"/>
        <v>0.48084700000000025</v>
      </c>
      <c r="L486" s="53">
        <f t="shared" si="60"/>
        <v>2.5891529999999996</v>
      </c>
      <c r="M486" s="51">
        <f>IF(I486="",0,IF(K486&lt;0,Sayfa3!$P$5,Sayfa3!$S$5))</f>
        <v>0.15000000000000036</v>
      </c>
      <c r="N486" s="52" t="str">
        <f>IF(E486="","",IF(K486&lt;Sayfa3!$P$5,"P",IF(K486&gt;Sayfa3!$S$5,"P","")))</f>
        <v>P</v>
      </c>
      <c r="O486" s="53">
        <f t="shared" si="56"/>
        <v>2.4391529999999992</v>
      </c>
      <c r="P486" s="54">
        <f t="shared" si="57"/>
        <v>8.66</v>
      </c>
      <c r="Q486" s="55"/>
      <c r="R486" s="56" t="s">
        <v>35</v>
      </c>
    </row>
    <row r="487" spans="1:18" s="56" customFormat="1" ht="17.25" customHeight="1" outlineLevel="1">
      <c r="A487" s="41">
        <f t="shared" si="58"/>
        <v>8.66</v>
      </c>
      <c r="B487" s="42">
        <f t="shared" si="61"/>
        <v>476</v>
      </c>
      <c r="C487" s="43">
        <v>41257</v>
      </c>
      <c r="D487" s="44" t="str">
        <f t="shared" si="62"/>
        <v>Aralık 2012</v>
      </c>
      <c r="E487" s="45" t="s">
        <v>35</v>
      </c>
      <c r="F487" s="46">
        <v>7</v>
      </c>
      <c r="G487" s="47">
        <v>6</v>
      </c>
      <c r="H487" s="48">
        <f t="shared" si="63"/>
        <v>42</v>
      </c>
      <c r="I487" s="49">
        <v>3.5508470000000001</v>
      </c>
      <c r="J487" s="50">
        <v>3.07</v>
      </c>
      <c r="K487" s="51">
        <f t="shared" si="59"/>
        <v>0.48084700000000025</v>
      </c>
      <c r="L487" s="53">
        <f t="shared" si="60"/>
        <v>2.5891529999999996</v>
      </c>
      <c r="M487" s="51">
        <f>IF(I487="",0,IF(K487&lt;0,Sayfa3!$P$5,Sayfa3!$S$5))</f>
        <v>0.15000000000000036</v>
      </c>
      <c r="N487" s="52" t="str">
        <f>IF(E487="","",IF(K487&lt;Sayfa3!$P$5,"P",IF(K487&gt;Sayfa3!$S$5,"P","")))</f>
        <v>P</v>
      </c>
      <c r="O487" s="53">
        <f t="shared" si="56"/>
        <v>2.4391529999999992</v>
      </c>
      <c r="P487" s="54">
        <f t="shared" si="57"/>
        <v>8.66</v>
      </c>
      <c r="Q487" s="55"/>
      <c r="R487" s="56" t="s">
        <v>35</v>
      </c>
    </row>
    <row r="488" spans="1:18" s="56" customFormat="1" ht="17.25" customHeight="1" outlineLevel="1">
      <c r="A488" s="41">
        <f t="shared" si="58"/>
        <v>8.66</v>
      </c>
      <c r="B488" s="42">
        <f t="shared" si="61"/>
        <v>477</v>
      </c>
      <c r="C488" s="43">
        <v>41257</v>
      </c>
      <c r="D488" s="44" t="str">
        <f t="shared" si="62"/>
        <v>Aralık 2012</v>
      </c>
      <c r="E488" s="45" t="s">
        <v>35</v>
      </c>
      <c r="F488" s="46">
        <v>10</v>
      </c>
      <c r="G488" s="47">
        <v>6</v>
      </c>
      <c r="H488" s="48">
        <f t="shared" si="63"/>
        <v>60</v>
      </c>
      <c r="I488" s="49">
        <v>3.5508470000000001</v>
      </c>
      <c r="J488" s="50">
        <v>3.07</v>
      </c>
      <c r="K488" s="51">
        <f t="shared" si="59"/>
        <v>0.48084700000000025</v>
      </c>
      <c r="L488" s="53">
        <f t="shared" si="60"/>
        <v>2.5891529999999996</v>
      </c>
      <c r="M488" s="51">
        <f>IF(I488="",0,IF(K488&lt;0,Sayfa3!$P$5,Sayfa3!$S$5))</f>
        <v>0.15000000000000036</v>
      </c>
      <c r="N488" s="52" t="str">
        <f>IF(E488="","",IF(K488&lt;Sayfa3!$P$5,"P",IF(K488&gt;Sayfa3!$S$5,"P","")))</f>
        <v>P</v>
      </c>
      <c r="O488" s="53">
        <f t="shared" si="56"/>
        <v>2.4391529999999992</v>
      </c>
      <c r="P488" s="54">
        <f t="shared" si="57"/>
        <v>8.66</v>
      </c>
      <c r="Q488" s="55"/>
      <c r="R488" s="56" t="s">
        <v>35</v>
      </c>
    </row>
    <row r="489" spans="1:18" s="56" customFormat="1" ht="17.25" customHeight="1" outlineLevel="1">
      <c r="A489" s="41">
        <f t="shared" si="58"/>
        <v>8.66</v>
      </c>
      <c r="B489" s="42">
        <f t="shared" si="61"/>
        <v>478</v>
      </c>
      <c r="C489" s="43">
        <v>41257</v>
      </c>
      <c r="D489" s="44" t="str">
        <f t="shared" si="62"/>
        <v>Aralık 2012</v>
      </c>
      <c r="E489" s="45" t="s">
        <v>35</v>
      </c>
      <c r="F489" s="46">
        <v>10</v>
      </c>
      <c r="G489" s="47">
        <v>6</v>
      </c>
      <c r="H489" s="48">
        <f t="shared" si="63"/>
        <v>60</v>
      </c>
      <c r="I489" s="49">
        <v>3.5508470000000001</v>
      </c>
      <c r="J489" s="50">
        <v>3.07</v>
      </c>
      <c r="K489" s="51">
        <f t="shared" si="59"/>
        <v>0.48084700000000025</v>
      </c>
      <c r="L489" s="53">
        <f t="shared" si="60"/>
        <v>2.5891529999999996</v>
      </c>
      <c r="M489" s="51">
        <f>IF(I489="",0,IF(K489&lt;0,Sayfa3!$P$5,Sayfa3!$S$5))</f>
        <v>0.15000000000000036</v>
      </c>
      <c r="N489" s="52" t="str">
        <f>IF(E489="","",IF(K489&lt;Sayfa3!$P$5,"P",IF(K489&gt;Sayfa3!$S$5,"P","")))</f>
        <v>P</v>
      </c>
      <c r="O489" s="53">
        <f t="shared" si="56"/>
        <v>2.4391529999999992</v>
      </c>
      <c r="P489" s="54">
        <f t="shared" si="57"/>
        <v>8.66</v>
      </c>
      <c r="Q489" s="55"/>
      <c r="R489" s="56" t="s">
        <v>35</v>
      </c>
    </row>
    <row r="490" spans="1:18" s="56" customFormat="1" ht="17.25" customHeight="1" outlineLevel="1">
      <c r="A490" s="41">
        <f t="shared" si="58"/>
        <v>8.66</v>
      </c>
      <c r="B490" s="42">
        <f t="shared" si="61"/>
        <v>479</v>
      </c>
      <c r="C490" s="43">
        <v>41257</v>
      </c>
      <c r="D490" s="44" t="str">
        <f t="shared" si="62"/>
        <v>Aralık 2012</v>
      </c>
      <c r="E490" s="45" t="s">
        <v>35</v>
      </c>
      <c r="F490" s="46">
        <v>7</v>
      </c>
      <c r="G490" s="47">
        <v>6</v>
      </c>
      <c r="H490" s="48">
        <f t="shared" si="63"/>
        <v>42</v>
      </c>
      <c r="I490" s="49">
        <v>3.5508470000000001</v>
      </c>
      <c r="J490" s="50">
        <v>3.07</v>
      </c>
      <c r="K490" s="51">
        <f t="shared" si="59"/>
        <v>0.48084700000000025</v>
      </c>
      <c r="L490" s="53">
        <f t="shared" si="60"/>
        <v>2.5891529999999996</v>
      </c>
      <c r="M490" s="51">
        <f>IF(I490="",0,IF(K490&lt;0,Sayfa3!$P$5,Sayfa3!$S$5))</f>
        <v>0.15000000000000036</v>
      </c>
      <c r="N490" s="52" t="str">
        <f>IF(E490="","",IF(K490&lt;Sayfa3!$P$5,"P",IF(K490&gt;Sayfa3!$S$5,"P","")))</f>
        <v>P</v>
      </c>
      <c r="O490" s="53">
        <f t="shared" si="56"/>
        <v>2.4391529999999992</v>
      </c>
      <c r="P490" s="54">
        <f t="shared" si="57"/>
        <v>8.66</v>
      </c>
      <c r="Q490" s="55"/>
      <c r="R490" s="56" t="s">
        <v>35</v>
      </c>
    </row>
    <row r="491" spans="1:18" s="56" customFormat="1" ht="17.25" customHeight="1" outlineLevel="1">
      <c r="A491" s="41">
        <f t="shared" si="58"/>
        <v>8.66</v>
      </c>
      <c r="B491" s="42">
        <f t="shared" si="61"/>
        <v>480</v>
      </c>
      <c r="C491" s="43">
        <v>41257</v>
      </c>
      <c r="D491" s="44" t="str">
        <f t="shared" si="62"/>
        <v>Aralık 2012</v>
      </c>
      <c r="E491" s="45" t="s">
        <v>35</v>
      </c>
      <c r="F491" s="46">
        <v>3</v>
      </c>
      <c r="G491" s="47">
        <v>6</v>
      </c>
      <c r="H491" s="48">
        <f t="shared" si="63"/>
        <v>18</v>
      </c>
      <c r="I491" s="49">
        <v>3.5508470000000001</v>
      </c>
      <c r="J491" s="50">
        <v>3.07</v>
      </c>
      <c r="K491" s="51">
        <f t="shared" si="59"/>
        <v>0.48084700000000025</v>
      </c>
      <c r="L491" s="53">
        <f t="shared" si="60"/>
        <v>2.5891529999999996</v>
      </c>
      <c r="M491" s="51">
        <f>IF(I491="",0,IF(K491&lt;0,Sayfa3!$P$5,Sayfa3!$S$5))</f>
        <v>0.15000000000000036</v>
      </c>
      <c r="N491" s="52" t="str">
        <f>IF(E491="","",IF(K491&lt;Sayfa3!$P$5,"P",IF(K491&gt;Sayfa3!$S$5,"P","")))</f>
        <v>P</v>
      </c>
      <c r="O491" s="53">
        <f t="shared" si="56"/>
        <v>2.4391529999999992</v>
      </c>
      <c r="P491" s="54">
        <f t="shared" si="57"/>
        <v>8.66</v>
      </c>
      <c r="Q491" s="55"/>
      <c r="R491" s="56" t="s">
        <v>35</v>
      </c>
    </row>
    <row r="492" spans="1:18" s="56" customFormat="1" ht="17.25" customHeight="1" outlineLevel="1">
      <c r="A492" s="41">
        <f t="shared" si="58"/>
        <v>8.66</v>
      </c>
      <c r="B492" s="42">
        <f t="shared" si="61"/>
        <v>481</v>
      </c>
      <c r="C492" s="43">
        <v>41257</v>
      </c>
      <c r="D492" s="44" t="str">
        <f t="shared" si="62"/>
        <v>Aralık 2012</v>
      </c>
      <c r="E492" s="45" t="s">
        <v>35</v>
      </c>
      <c r="F492" s="46">
        <v>7</v>
      </c>
      <c r="G492" s="47">
        <v>6</v>
      </c>
      <c r="H492" s="48">
        <f t="shared" si="63"/>
        <v>42</v>
      </c>
      <c r="I492" s="49">
        <v>3.5508470000000001</v>
      </c>
      <c r="J492" s="50">
        <v>3.07</v>
      </c>
      <c r="K492" s="51">
        <f t="shared" si="59"/>
        <v>0.48084700000000025</v>
      </c>
      <c r="L492" s="53">
        <f t="shared" si="60"/>
        <v>2.5891529999999996</v>
      </c>
      <c r="M492" s="51">
        <f>IF(I492="",0,IF(K492&lt;0,Sayfa3!$P$5,Sayfa3!$S$5))</f>
        <v>0.15000000000000036</v>
      </c>
      <c r="N492" s="52" t="str">
        <f>IF(E492="","",IF(K492&lt;Sayfa3!$P$5,"P",IF(K492&gt;Sayfa3!$S$5,"P","")))</f>
        <v>P</v>
      </c>
      <c r="O492" s="53">
        <f t="shared" si="56"/>
        <v>2.4391529999999992</v>
      </c>
      <c r="P492" s="54">
        <f t="shared" si="57"/>
        <v>8.66</v>
      </c>
      <c r="Q492" s="55"/>
      <c r="R492" s="56" t="s">
        <v>35</v>
      </c>
    </row>
    <row r="493" spans="1:18" s="56" customFormat="1" ht="17.25" customHeight="1" outlineLevel="1">
      <c r="A493" s="41">
        <f t="shared" si="58"/>
        <v>8.66</v>
      </c>
      <c r="B493" s="42">
        <f t="shared" si="61"/>
        <v>482</v>
      </c>
      <c r="C493" s="43">
        <v>41257</v>
      </c>
      <c r="D493" s="44" t="str">
        <f t="shared" si="62"/>
        <v>Aralık 2012</v>
      </c>
      <c r="E493" s="45" t="s">
        <v>35</v>
      </c>
      <c r="F493" s="46">
        <v>3</v>
      </c>
      <c r="G493" s="47">
        <v>6</v>
      </c>
      <c r="H493" s="48">
        <f t="shared" si="63"/>
        <v>18</v>
      </c>
      <c r="I493" s="49">
        <v>3.5508470000000001</v>
      </c>
      <c r="J493" s="50">
        <v>3.07</v>
      </c>
      <c r="K493" s="51">
        <f t="shared" si="59"/>
        <v>0.48084700000000025</v>
      </c>
      <c r="L493" s="53">
        <f t="shared" si="60"/>
        <v>2.5891529999999996</v>
      </c>
      <c r="M493" s="51">
        <f>IF(I493="",0,IF(K493&lt;0,Sayfa3!$P$5,Sayfa3!$S$5))</f>
        <v>0.15000000000000036</v>
      </c>
      <c r="N493" s="52" t="str">
        <f>IF(E493="","",IF(K493&lt;Sayfa3!$P$5,"P",IF(K493&gt;Sayfa3!$S$5,"P","")))</f>
        <v>P</v>
      </c>
      <c r="O493" s="53">
        <f t="shared" si="56"/>
        <v>2.4391529999999992</v>
      </c>
      <c r="P493" s="54">
        <f t="shared" si="57"/>
        <v>8.66</v>
      </c>
      <c r="Q493" s="55"/>
      <c r="R493" s="56" t="s">
        <v>35</v>
      </c>
    </row>
    <row r="494" spans="1:18" s="56" customFormat="1" ht="17.25" customHeight="1" outlineLevel="1">
      <c r="A494" s="41">
        <f t="shared" si="58"/>
        <v>8.66</v>
      </c>
      <c r="B494" s="42">
        <f t="shared" si="61"/>
        <v>483</v>
      </c>
      <c r="C494" s="43">
        <v>41257</v>
      </c>
      <c r="D494" s="44" t="str">
        <f t="shared" si="62"/>
        <v>Aralık 2012</v>
      </c>
      <c r="E494" s="45" t="s">
        <v>35</v>
      </c>
      <c r="F494" s="46">
        <v>3</v>
      </c>
      <c r="G494" s="47">
        <v>6</v>
      </c>
      <c r="H494" s="48">
        <f t="shared" si="63"/>
        <v>18</v>
      </c>
      <c r="I494" s="49">
        <v>3.5508470000000001</v>
      </c>
      <c r="J494" s="50">
        <v>3.07</v>
      </c>
      <c r="K494" s="51">
        <f t="shared" si="59"/>
        <v>0.48084700000000025</v>
      </c>
      <c r="L494" s="53">
        <f t="shared" si="60"/>
        <v>2.5891529999999996</v>
      </c>
      <c r="M494" s="51">
        <f>IF(I494="",0,IF(K494&lt;0,Sayfa3!$P$5,Sayfa3!$S$5))</f>
        <v>0.15000000000000036</v>
      </c>
      <c r="N494" s="52" t="str">
        <f>IF(E494="","",IF(K494&lt;Sayfa3!$P$5,"P",IF(K494&gt;Sayfa3!$S$5,"P","")))</f>
        <v>P</v>
      </c>
      <c r="O494" s="53">
        <f t="shared" si="56"/>
        <v>2.4391529999999992</v>
      </c>
      <c r="P494" s="54">
        <f t="shared" si="57"/>
        <v>8.66</v>
      </c>
      <c r="Q494" s="55"/>
      <c r="R494" s="56" t="s">
        <v>35</v>
      </c>
    </row>
    <row r="495" spans="1:18" s="56" customFormat="1" ht="17.25" customHeight="1" outlineLevel="1">
      <c r="A495" s="41">
        <f t="shared" si="58"/>
        <v>8.66</v>
      </c>
      <c r="B495" s="42">
        <f t="shared" si="61"/>
        <v>484</v>
      </c>
      <c r="C495" s="43">
        <v>41257</v>
      </c>
      <c r="D495" s="44" t="str">
        <f t="shared" si="62"/>
        <v>Aralık 2012</v>
      </c>
      <c r="E495" s="45" t="s">
        <v>35</v>
      </c>
      <c r="F495" s="46">
        <v>7</v>
      </c>
      <c r="G495" s="47">
        <v>6</v>
      </c>
      <c r="H495" s="48">
        <f t="shared" si="63"/>
        <v>42</v>
      </c>
      <c r="I495" s="49">
        <v>3.5508470000000001</v>
      </c>
      <c r="J495" s="50">
        <v>3.07</v>
      </c>
      <c r="K495" s="51">
        <f t="shared" si="59"/>
        <v>0.48084700000000025</v>
      </c>
      <c r="L495" s="53">
        <f t="shared" si="60"/>
        <v>2.5891529999999996</v>
      </c>
      <c r="M495" s="51">
        <f>IF(I495="",0,IF(K495&lt;0,Sayfa3!$P$5,Sayfa3!$S$5))</f>
        <v>0.15000000000000036</v>
      </c>
      <c r="N495" s="52" t="str">
        <f>IF(E495="","",IF(K495&lt;Sayfa3!$P$5,"P",IF(K495&gt;Sayfa3!$S$5,"P","")))</f>
        <v>P</v>
      </c>
      <c r="O495" s="53">
        <f t="shared" si="56"/>
        <v>2.4391529999999992</v>
      </c>
      <c r="P495" s="54">
        <f t="shared" si="57"/>
        <v>8.66</v>
      </c>
      <c r="Q495" s="55"/>
      <c r="R495" s="56" t="s">
        <v>35</v>
      </c>
    </row>
    <row r="496" spans="1:18" s="56" customFormat="1" ht="17.25" customHeight="1" outlineLevel="1">
      <c r="A496" s="41">
        <f t="shared" si="58"/>
        <v>8.66</v>
      </c>
      <c r="B496" s="42">
        <f t="shared" si="61"/>
        <v>485</v>
      </c>
      <c r="C496" s="43">
        <v>41257</v>
      </c>
      <c r="D496" s="44" t="str">
        <f t="shared" si="62"/>
        <v>Aralık 2012</v>
      </c>
      <c r="E496" s="45" t="s">
        <v>35</v>
      </c>
      <c r="F496" s="46">
        <v>4</v>
      </c>
      <c r="G496" s="47">
        <v>6</v>
      </c>
      <c r="H496" s="48">
        <f t="shared" si="63"/>
        <v>24</v>
      </c>
      <c r="I496" s="49">
        <v>3.5508470000000001</v>
      </c>
      <c r="J496" s="50">
        <v>3.07</v>
      </c>
      <c r="K496" s="51">
        <f t="shared" si="59"/>
        <v>0.48084700000000025</v>
      </c>
      <c r="L496" s="53">
        <f t="shared" si="60"/>
        <v>2.5891529999999996</v>
      </c>
      <c r="M496" s="51">
        <f>IF(I496="",0,IF(K496&lt;0,Sayfa3!$P$5,Sayfa3!$S$5))</f>
        <v>0.15000000000000036</v>
      </c>
      <c r="N496" s="52" t="str">
        <f>IF(E496="","",IF(K496&lt;Sayfa3!$P$5,"P",IF(K496&gt;Sayfa3!$S$5,"P","")))</f>
        <v>P</v>
      </c>
      <c r="O496" s="53">
        <f t="shared" si="56"/>
        <v>2.4391529999999992</v>
      </c>
      <c r="P496" s="54">
        <f t="shared" si="57"/>
        <v>8.66</v>
      </c>
      <c r="Q496" s="55"/>
      <c r="R496" s="56" t="s">
        <v>35</v>
      </c>
    </row>
    <row r="497" spans="1:18" s="56" customFormat="1" ht="17.25" customHeight="1" outlineLevel="1">
      <c r="A497" s="41">
        <f t="shared" si="58"/>
        <v>8.66</v>
      </c>
      <c r="B497" s="42">
        <f t="shared" si="61"/>
        <v>486</v>
      </c>
      <c r="C497" s="43">
        <v>41257</v>
      </c>
      <c r="D497" s="44" t="str">
        <f t="shared" si="62"/>
        <v>Aralık 2012</v>
      </c>
      <c r="E497" s="45" t="s">
        <v>35</v>
      </c>
      <c r="F497" s="46">
        <v>3</v>
      </c>
      <c r="G497" s="47">
        <v>6</v>
      </c>
      <c r="H497" s="48">
        <f t="shared" si="63"/>
        <v>18</v>
      </c>
      <c r="I497" s="49">
        <v>3.5508470000000001</v>
      </c>
      <c r="J497" s="50">
        <v>3.07</v>
      </c>
      <c r="K497" s="51">
        <f t="shared" si="59"/>
        <v>0.48084700000000025</v>
      </c>
      <c r="L497" s="53">
        <f t="shared" si="60"/>
        <v>2.5891529999999996</v>
      </c>
      <c r="M497" s="51">
        <f>IF(I497="",0,IF(K497&lt;0,Sayfa3!$P$5,Sayfa3!$S$5))</f>
        <v>0.15000000000000036</v>
      </c>
      <c r="N497" s="52" t="str">
        <f>IF(E497="","",IF(K497&lt;Sayfa3!$P$5,"P",IF(K497&gt;Sayfa3!$S$5,"P","")))</f>
        <v>P</v>
      </c>
      <c r="O497" s="53">
        <f t="shared" si="56"/>
        <v>2.4391529999999992</v>
      </c>
      <c r="P497" s="54">
        <f t="shared" si="57"/>
        <v>8.66</v>
      </c>
      <c r="Q497" s="55"/>
      <c r="R497" s="56" t="s">
        <v>35</v>
      </c>
    </row>
    <row r="498" spans="1:18" s="56" customFormat="1" ht="17.25" customHeight="1" outlineLevel="1">
      <c r="A498" s="41">
        <f t="shared" si="58"/>
        <v>8.66</v>
      </c>
      <c r="B498" s="42">
        <f t="shared" si="61"/>
        <v>487</v>
      </c>
      <c r="C498" s="43">
        <v>41257</v>
      </c>
      <c r="D498" s="44" t="str">
        <f t="shared" si="62"/>
        <v>Aralık 2012</v>
      </c>
      <c r="E498" s="45" t="s">
        <v>35</v>
      </c>
      <c r="F498" s="46">
        <v>10</v>
      </c>
      <c r="G498" s="47">
        <v>6</v>
      </c>
      <c r="H498" s="48">
        <f t="shared" si="63"/>
        <v>60</v>
      </c>
      <c r="I498" s="49">
        <v>3.5508470000000001</v>
      </c>
      <c r="J498" s="50">
        <v>3.07</v>
      </c>
      <c r="K498" s="51">
        <f t="shared" si="59"/>
        <v>0.48084700000000025</v>
      </c>
      <c r="L498" s="53">
        <f t="shared" si="60"/>
        <v>2.5891529999999996</v>
      </c>
      <c r="M498" s="51">
        <f>IF(I498="",0,IF(K498&lt;0,Sayfa3!$P$5,Sayfa3!$S$5))</f>
        <v>0.15000000000000036</v>
      </c>
      <c r="N498" s="52" t="str">
        <f>IF(E498="","",IF(K498&lt;Sayfa3!$P$5,"P",IF(K498&gt;Sayfa3!$S$5,"P","")))</f>
        <v>P</v>
      </c>
      <c r="O498" s="53">
        <f t="shared" si="56"/>
        <v>2.4391529999999992</v>
      </c>
      <c r="P498" s="54">
        <f t="shared" si="57"/>
        <v>8.66</v>
      </c>
      <c r="Q498" s="55"/>
      <c r="R498" s="56" t="s">
        <v>35</v>
      </c>
    </row>
    <row r="499" spans="1:18" s="56" customFormat="1" ht="17.25" customHeight="1" outlineLevel="1">
      <c r="A499" s="41">
        <f t="shared" si="58"/>
        <v>8.66</v>
      </c>
      <c r="B499" s="42">
        <f t="shared" si="61"/>
        <v>488</v>
      </c>
      <c r="C499" s="43">
        <v>41257</v>
      </c>
      <c r="D499" s="44" t="str">
        <f t="shared" si="62"/>
        <v>Aralık 2012</v>
      </c>
      <c r="E499" s="45" t="s">
        <v>35</v>
      </c>
      <c r="F499" s="46">
        <v>10</v>
      </c>
      <c r="G499" s="47">
        <v>6</v>
      </c>
      <c r="H499" s="48">
        <f t="shared" si="63"/>
        <v>60</v>
      </c>
      <c r="I499" s="49">
        <v>3.5508470000000001</v>
      </c>
      <c r="J499" s="50">
        <v>3.07</v>
      </c>
      <c r="K499" s="51">
        <f t="shared" si="59"/>
        <v>0.48084700000000025</v>
      </c>
      <c r="L499" s="53">
        <f t="shared" si="60"/>
        <v>2.5891529999999996</v>
      </c>
      <c r="M499" s="51">
        <f>IF(I499="",0,IF(K499&lt;0,Sayfa3!$P$5,Sayfa3!$S$5))</f>
        <v>0.15000000000000036</v>
      </c>
      <c r="N499" s="52" t="str">
        <f>IF(E499="","",IF(K499&lt;Sayfa3!$P$5,"P",IF(K499&gt;Sayfa3!$S$5,"P","")))</f>
        <v>P</v>
      </c>
      <c r="O499" s="53">
        <f t="shared" si="56"/>
        <v>2.4391529999999992</v>
      </c>
      <c r="P499" s="54">
        <f t="shared" si="57"/>
        <v>8.66</v>
      </c>
      <c r="Q499" s="55"/>
      <c r="R499" s="56" t="s">
        <v>35</v>
      </c>
    </row>
    <row r="500" spans="1:18" s="56" customFormat="1" ht="17.25" customHeight="1" outlineLevel="1">
      <c r="A500" s="41">
        <f t="shared" si="58"/>
        <v>8.66</v>
      </c>
      <c r="B500" s="42">
        <f t="shared" si="61"/>
        <v>489</v>
      </c>
      <c r="C500" s="43">
        <v>41257</v>
      </c>
      <c r="D500" s="44" t="str">
        <f t="shared" si="62"/>
        <v>Aralık 2012</v>
      </c>
      <c r="E500" s="45" t="s">
        <v>35</v>
      </c>
      <c r="F500" s="46">
        <v>10</v>
      </c>
      <c r="G500" s="47">
        <v>6</v>
      </c>
      <c r="H500" s="48">
        <f t="shared" si="63"/>
        <v>60</v>
      </c>
      <c r="I500" s="49">
        <v>3.5508470000000001</v>
      </c>
      <c r="J500" s="50">
        <v>3.07</v>
      </c>
      <c r="K500" s="51">
        <f t="shared" si="59"/>
        <v>0.48084700000000025</v>
      </c>
      <c r="L500" s="53">
        <f t="shared" si="60"/>
        <v>2.5891529999999996</v>
      </c>
      <c r="M500" s="51">
        <f>IF(I500="",0,IF(K500&lt;0,Sayfa3!$P$5,Sayfa3!$S$5))</f>
        <v>0.15000000000000036</v>
      </c>
      <c r="N500" s="52" t="str">
        <f>IF(E500="","",IF(K500&lt;Sayfa3!$P$5,"P",IF(K500&gt;Sayfa3!$S$5,"P","")))</f>
        <v>P</v>
      </c>
      <c r="O500" s="53">
        <f t="shared" si="56"/>
        <v>2.4391529999999992</v>
      </c>
      <c r="P500" s="54">
        <f t="shared" si="57"/>
        <v>8.66</v>
      </c>
      <c r="Q500" s="55"/>
      <c r="R500" s="56" t="s">
        <v>35</v>
      </c>
    </row>
    <row r="501" spans="1:18" s="56" customFormat="1" ht="17.25" customHeight="1" outlineLevel="1">
      <c r="A501" s="41">
        <f t="shared" si="58"/>
        <v>8.66</v>
      </c>
      <c r="B501" s="42">
        <f t="shared" si="61"/>
        <v>490</v>
      </c>
      <c r="C501" s="43">
        <v>41258</v>
      </c>
      <c r="D501" s="44" t="str">
        <f t="shared" si="62"/>
        <v>Aralık 2012</v>
      </c>
      <c r="E501" s="45" t="s">
        <v>35</v>
      </c>
      <c r="F501" s="46">
        <v>3</v>
      </c>
      <c r="G501" s="47">
        <v>6</v>
      </c>
      <c r="H501" s="48">
        <f t="shared" si="63"/>
        <v>18</v>
      </c>
      <c r="I501" s="49">
        <v>3.5508470000000001</v>
      </c>
      <c r="J501" s="50">
        <v>3.07</v>
      </c>
      <c r="K501" s="51">
        <f t="shared" si="59"/>
        <v>0.48084700000000025</v>
      </c>
      <c r="L501" s="53">
        <f t="shared" si="60"/>
        <v>2.5891529999999996</v>
      </c>
      <c r="M501" s="51">
        <f>IF(I501="",0,IF(K501&lt;0,Sayfa3!$P$5,Sayfa3!$S$5))</f>
        <v>0.15000000000000036</v>
      </c>
      <c r="N501" s="52" t="str">
        <f>IF(E501="","",IF(K501&lt;Sayfa3!$P$5,"P",IF(K501&gt;Sayfa3!$S$5,"P","")))</f>
        <v>P</v>
      </c>
      <c r="O501" s="53">
        <f t="shared" si="56"/>
        <v>2.4391529999999992</v>
      </c>
      <c r="P501" s="54">
        <f t="shared" si="57"/>
        <v>8.66</v>
      </c>
      <c r="Q501" s="55"/>
      <c r="R501" s="56" t="s">
        <v>35</v>
      </c>
    </row>
    <row r="502" spans="1:18" s="56" customFormat="1" ht="17.25" customHeight="1" outlineLevel="1">
      <c r="A502" s="41">
        <f t="shared" si="58"/>
        <v>8.66</v>
      </c>
      <c r="B502" s="42">
        <f t="shared" si="61"/>
        <v>491</v>
      </c>
      <c r="C502" s="43">
        <v>41258</v>
      </c>
      <c r="D502" s="44" t="str">
        <f t="shared" si="62"/>
        <v>Aralık 2012</v>
      </c>
      <c r="E502" s="45" t="s">
        <v>35</v>
      </c>
      <c r="F502" s="46">
        <v>7</v>
      </c>
      <c r="G502" s="47">
        <v>6</v>
      </c>
      <c r="H502" s="48">
        <f t="shared" si="63"/>
        <v>42</v>
      </c>
      <c r="I502" s="49">
        <v>3.5508470000000001</v>
      </c>
      <c r="J502" s="50">
        <v>3.07</v>
      </c>
      <c r="K502" s="51">
        <f t="shared" si="59"/>
        <v>0.48084700000000025</v>
      </c>
      <c r="L502" s="53">
        <f t="shared" si="60"/>
        <v>2.5891529999999996</v>
      </c>
      <c r="M502" s="51">
        <f>IF(I502="",0,IF(K502&lt;0,Sayfa3!$P$5,Sayfa3!$S$5))</f>
        <v>0.15000000000000036</v>
      </c>
      <c r="N502" s="52" t="str">
        <f>IF(E502="","",IF(K502&lt;Sayfa3!$P$5,"P",IF(K502&gt;Sayfa3!$S$5,"P","")))</f>
        <v>P</v>
      </c>
      <c r="O502" s="53">
        <f t="shared" si="56"/>
        <v>2.4391529999999992</v>
      </c>
      <c r="P502" s="54">
        <f t="shared" si="57"/>
        <v>8.66</v>
      </c>
      <c r="Q502" s="55"/>
      <c r="R502" s="56" t="s">
        <v>35</v>
      </c>
    </row>
    <row r="503" spans="1:18" s="56" customFormat="1" ht="17.25" customHeight="1" outlineLevel="1">
      <c r="A503" s="41">
        <f t="shared" si="58"/>
        <v>8.66</v>
      </c>
      <c r="B503" s="42">
        <f t="shared" si="61"/>
        <v>492</v>
      </c>
      <c r="C503" s="43">
        <v>41258</v>
      </c>
      <c r="D503" s="44" t="str">
        <f t="shared" si="62"/>
        <v>Aralık 2012</v>
      </c>
      <c r="E503" s="45" t="s">
        <v>35</v>
      </c>
      <c r="F503" s="46">
        <v>7</v>
      </c>
      <c r="G503" s="47">
        <v>6</v>
      </c>
      <c r="H503" s="48">
        <f t="shared" si="63"/>
        <v>42</v>
      </c>
      <c r="I503" s="49">
        <v>3.5508470000000001</v>
      </c>
      <c r="J503" s="50">
        <v>3.07</v>
      </c>
      <c r="K503" s="51">
        <f t="shared" si="59"/>
        <v>0.48084700000000025</v>
      </c>
      <c r="L503" s="53">
        <f t="shared" si="60"/>
        <v>2.5891529999999996</v>
      </c>
      <c r="M503" s="51">
        <f>IF(I503="",0,IF(K503&lt;0,Sayfa3!$P$5,Sayfa3!$S$5))</f>
        <v>0.15000000000000036</v>
      </c>
      <c r="N503" s="52" t="str">
        <f>IF(E503="","",IF(K503&lt;Sayfa3!$P$5,"P",IF(K503&gt;Sayfa3!$S$5,"P","")))</f>
        <v>P</v>
      </c>
      <c r="O503" s="53">
        <f t="shared" si="56"/>
        <v>2.4391529999999992</v>
      </c>
      <c r="P503" s="54">
        <f t="shared" si="57"/>
        <v>8.66</v>
      </c>
      <c r="Q503" s="55"/>
      <c r="R503" s="56" t="s">
        <v>35</v>
      </c>
    </row>
    <row r="504" spans="1:18" s="56" customFormat="1" ht="17.25" customHeight="1" outlineLevel="1">
      <c r="A504" s="41">
        <f t="shared" si="58"/>
        <v>8.66</v>
      </c>
      <c r="B504" s="42">
        <f t="shared" si="61"/>
        <v>493</v>
      </c>
      <c r="C504" s="43">
        <v>41258</v>
      </c>
      <c r="D504" s="44" t="str">
        <f t="shared" si="62"/>
        <v>Aralık 2012</v>
      </c>
      <c r="E504" s="45" t="s">
        <v>35</v>
      </c>
      <c r="F504" s="46">
        <v>3</v>
      </c>
      <c r="G504" s="47">
        <v>6</v>
      </c>
      <c r="H504" s="48">
        <f t="shared" si="63"/>
        <v>18</v>
      </c>
      <c r="I504" s="49">
        <v>3.5508470000000001</v>
      </c>
      <c r="J504" s="50">
        <v>3.07</v>
      </c>
      <c r="K504" s="51">
        <f t="shared" si="59"/>
        <v>0.48084700000000025</v>
      </c>
      <c r="L504" s="53">
        <f t="shared" si="60"/>
        <v>2.5891529999999996</v>
      </c>
      <c r="M504" s="51">
        <f>IF(I504="",0,IF(K504&lt;0,Sayfa3!$P$5,Sayfa3!$S$5))</f>
        <v>0.15000000000000036</v>
      </c>
      <c r="N504" s="52" t="str">
        <f>IF(E504="","",IF(K504&lt;Sayfa3!$P$5,"P",IF(K504&gt;Sayfa3!$S$5,"P","")))</f>
        <v>P</v>
      </c>
      <c r="O504" s="53">
        <f t="shared" si="56"/>
        <v>2.4391529999999992</v>
      </c>
      <c r="P504" s="54">
        <f t="shared" si="57"/>
        <v>8.66</v>
      </c>
      <c r="Q504" s="55"/>
      <c r="R504" s="56" t="s">
        <v>35</v>
      </c>
    </row>
    <row r="505" spans="1:18" s="56" customFormat="1" ht="17.25" customHeight="1" outlineLevel="1">
      <c r="A505" s="41">
        <f t="shared" si="58"/>
        <v>8.66</v>
      </c>
      <c r="B505" s="42">
        <f t="shared" si="61"/>
        <v>494</v>
      </c>
      <c r="C505" s="43">
        <v>41260</v>
      </c>
      <c r="D505" s="44" t="str">
        <f t="shared" si="62"/>
        <v>Aralık 2012</v>
      </c>
      <c r="E505" s="45" t="s">
        <v>35</v>
      </c>
      <c r="F505" s="46">
        <v>3</v>
      </c>
      <c r="G505" s="47">
        <v>6</v>
      </c>
      <c r="H505" s="48">
        <f t="shared" si="63"/>
        <v>18</v>
      </c>
      <c r="I505" s="49">
        <v>3.5508470000000001</v>
      </c>
      <c r="J505" s="50">
        <v>3.07</v>
      </c>
      <c r="K505" s="51">
        <f t="shared" si="59"/>
        <v>0.48084700000000025</v>
      </c>
      <c r="L505" s="53">
        <f t="shared" si="60"/>
        <v>2.5891529999999996</v>
      </c>
      <c r="M505" s="51">
        <f>IF(I505="",0,IF(K505&lt;0,Sayfa3!$P$5,Sayfa3!$S$5))</f>
        <v>0.15000000000000036</v>
      </c>
      <c r="N505" s="52" t="str">
        <f>IF(E505="","",IF(K505&lt;Sayfa3!$P$5,"P",IF(K505&gt;Sayfa3!$S$5,"P","")))</f>
        <v>P</v>
      </c>
      <c r="O505" s="53">
        <f t="shared" si="56"/>
        <v>2.4391529999999992</v>
      </c>
      <c r="P505" s="54">
        <f t="shared" si="57"/>
        <v>8.66</v>
      </c>
      <c r="Q505" s="55"/>
      <c r="R505" s="56" t="s">
        <v>35</v>
      </c>
    </row>
    <row r="506" spans="1:18" s="56" customFormat="1" ht="17.25" customHeight="1" outlineLevel="1">
      <c r="A506" s="41">
        <f t="shared" si="58"/>
        <v>8.66</v>
      </c>
      <c r="B506" s="42">
        <f t="shared" si="61"/>
        <v>495</v>
      </c>
      <c r="C506" s="43">
        <v>41260</v>
      </c>
      <c r="D506" s="44" t="str">
        <f t="shared" si="62"/>
        <v>Aralık 2012</v>
      </c>
      <c r="E506" s="45" t="s">
        <v>35</v>
      </c>
      <c r="F506" s="46">
        <v>7</v>
      </c>
      <c r="G506" s="47">
        <v>6</v>
      </c>
      <c r="H506" s="48">
        <f t="shared" si="63"/>
        <v>42</v>
      </c>
      <c r="I506" s="49">
        <v>3.5508470000000001</v>
      </c>
      <c r="J506" s="50">
        <v>3.07</v>
      </c>
      <c r="K506" s="51">
        <f t="shared" si="59"/>
        <v>0.48084700000000025</v>
      </c>
      <c r="L506" s="53">
        <f t="shared" si="60"/>
        <v>2.5891529999999996</v>
      </c>
      <c r="M506" s="51">
        <f>IF(I506="",0,IF(K506&lt;0,Sayfa3!$P$5,Sayfa3!$S$5))</f>
        <v>0.15000000000000036</v>
      </c>
      <c r="N506" s="52" t="str">
        <f>IF(E506="","",IF(K506&lt;Sayfa3!$P$5,"P",IF(K506&gt;Sayfa3!$S$5,"P","")))</f>
        <v>P</v>
      </c>
      <c r="O506" s="53">
        <f t="shared" si="56"/>
        <v>2.4391529999999992</v>
      </c>
      <c r="P506" s="54">
        <f t="shared" si="57"/>
        <v>8.66</v>
      </c>
      <c r="Q506" s="55"/>
      <c r="R506" s="56" t="s">
        <v>35</v>
      </c>
    </row>
    <row r="507" spans="1:18" s="56" customFormat="1" ht="17.25" customHeight="1" outlineLevel="1">
      <c r="A507" s="41">
        <f t="shared" si="58"/>
        <v>8.66</v>
      </c>
      <c r="B507" s="42">
        <f t="shared" si="61"/>
        <v>496</v>
      </c>
      <c r="C507" s="43">
        <v>41260</v>
      </c>
      <c r="D507" s="44" t="str">
        <f t="shared" si="62"/>
        <v>Aralık 2012</v>
      </c>
      <c r="E507" s="45" t="s">
        <v>35</v>
      </c>
      <c r="F507" s="46">
        <v>3</v>
      </c>
      <c r="G507" s="47">
        <v>6</v>
      </c>
      <c r="H507" s="48">
        <f t="shared" si="63"/>
        <v>18</v>
      </c>
      <c r="I507" s="49">
        <v>3.5508470000000001</v>
      </c>
      <c r="J507" s="50">
        <v>3.07</v>
      </c>
      <c r="K507" s="51">
        <f t="shared" si="59"/>
        <v>0.48084700000000025</v>
      </c>
      <c r="L507" s="53">
        <f t="shared" si="60"/>
        <v>2.5891529999999996</v>
      </c>
      <c r="M507" s="51">
        <f>IF(I507="",0,IF(K507&lt;0,Sayfa3!$P$5,Sayfa3!$S$5))</f>
        <v>0.15000000000000036</v>
      </c>
      <c r="N507" s="52" t="str">
        <f>IF(E507="","",IF(K507&lt;Sayfa3!$P$5,"P",IF(K507&gt;Sayfa3!$S$5,"P","")))</f>
        <v>P</v>
      </c>
      <c r="O507" s="53">
        <f t="shared" si="56"/>
        <v>2.4391529999999992</v>
      </c>
      <c r="P507" s="54">
        <f t="shared" si="57"/>
        <v>8.66</v>
      </c>
      <c r="Q507" s="55"/>
      <c r="R507" s="56" t="s">
        <v>35</v>
      </c>
    </row>
    <row r="508" spans="1:18" s="56" customFormat="1" ht="17.25" customHeight="1" outlineLevel="1">
      <c r="A508" s="41">
        <f t="shared" si="58"/>
        <v>8.66</v>
      </c>
      <c r="B508" s="42">
        <f t="shared" si="61"/>
        <v>497</v>
      </c>
      <c r="C508" s="43">
        <v>41260</v>
      </c>
      <c r="D508" s="44" t="str">
        <f t="shared" si="62"/>
        <v>Aralık 2012</v>
      </c>
      <c r="E508" s="45" t="s">
        <v>35</v>
      </c>
      <c r="F508" s="46">
        <v>7</v>
      </c>
      <c r="G508" s="47">
        <v>6</v>
      </c>
      <c r="H508" s="48">
        <f t="shared" si="63"/>
        <v>42</v>
      </c>
      <c r="I508" s="49">
        <v>3.5508470000000001</v>
      </c>
      <c r="J508" s="50">
        <v>3.07</v>
      </c>
      <c r="K508" s="51">
        <f t="shared" si="59"/>
        <v>0.48084700000000025</v>
      </c>
      <c r="L508" s="53">
        <f t="shared" si="60"/>
        <v>2.5891529999999996</v>
      </c>
      <c r="M508" s="51">
        <f>IF(I508="",0,IF(K508&lt;0,Sayfa3!$P$5,Sayfa3!$S$5))</f>
        <v>0.15000000000000036</v>
      </c>
      <c r="N508" s="52" t="str">
        <f>IF(E508="","",IF(K508&lt;Sayfa3!$P$5,"P",IF(K508&gt;Sayfa3!$S$5,"P","")))</f>
        <v>P</v>
      </c>
      <c r="O508" s="53">
        <f t="shared" si="56"/>
        <v>2.4391529999999992</v>
      </c>
      <c r="P508" s="54">
        <f t="shared" si="57"/>
        <v>8.66</v>
      </c>
      <c r="Q508" s="55"/>
      <c r="R508" s="56" t="s">
        <v>35</v>
      </c>
    </row>
    <row r="509" spans="1:18" s="56" customFormat="1" ht="17.25" customHeight="1" outlineLevel="1">
      <c r="A509" s="41">
        <f t="shared" si="58"/>
        <v>8.66</v>
      </c>
      <c r="B509" s="42">
        <f t="shared" si="61"/>
        <v>498</v>
      </c>
      <c r="C509" s="43">
        <v>41260</v>
      </c>
      <c r="D509" s="44" t="str">
        <f t="shared" si="62"/>
        <v>Aralık 2012</v>
      </c>
      <c r="E509" s="45" t="s">
        <v>35</v>
      </c>
      <c r="F509" s="46">
        <v>3</v>
      </c>
      <c r="G509" s="47">
        <v>6</v>
      </c>
      <c r="H509" s="48">
        <f t="shared" si="63"/>
        <v>18</v>
      </c>
      <c r="I509" s="49">
        <v>3.5508470000000001</v>
      </c>
      <c r="J509" s="50">
        <v>3.07</v>
      </c>
      <c r="K509" s="51">
        <f t="shared" si="59"/>
        <v>0.48084700000000025</v>
      </c>
      <c r="L509" s="53">
        <f t="shared" si="60"/>
        <v>2.5891529999999996</v>
      </c>
      <c r="M509" s="51">
        <f>IF(I509="",0,IF(K509&lt;0,Sayfa3!$P$5,Sayfa3!$S$5))</f>
        <v>0.15000000000000036</v>
      </c>
      <c r="N509" s="52" t="str">
        <f>IF(E509="","",IF(K509&lt;Sayfa3!$P$5,"P",IF(K509&gt;Sayfa3!$S$5,"P","")))</f>
        <v>P</v>
      </c>
      <c r="O509" s="53">
        <f t="shared" si="56"/>
        <v>2.4391529999999992</v>
      </c>
      <c r="P509" s="54">
        <f t="shared" si="57"/>
        <v>8.66</v>
      </c>
      <c r="Q509" s="55"/>
      <c r="R509" s="56" t="s">
        <v>35</v>
      </c>
    </row>
    <row r="510" spans="1:18" s="56" customFormat="1" ht="17.25" customHeight="1" outlineLevel="1">
      <c r="A510" s="41">
        <f t="shared" si="58"/>
        <v>8.66</v>
      </c>
      <c r="B510" s="42">
        <f t="shared" si="61"/>
        <v>499</v>
      </c>
      <c r="C510" s="43">
        <v>41260</v>
      </c>
      <c r="D510" s="44" t="str">
        <f t="shared" si="62"/>
        <v>Aralık 2012</v>
      </c>
      <c r="E510" s="45" t="s">
        <v>35</v>
      </c>
      <c r="F510" s="46">
        <v>7</v>
      </c>
      <c r="G510" s="47">
        <v>6</v>
      </c>
      <c r="H510" s="48">
        <f t="shared" si="63"/>
        <v>42</v>
      </c>
      <c r="I510" s="49">
        <v>3.5508470000000001</v>
      </c>
      <c r="J510" s="50">
        <v>3.07</v>
      </c>
      <c r="K510" s="51">
        <f t="shared" si="59"/>
        <v>0.48084700000000025</v>
      </c>
      <c r="L510" s="53">
        <f t="shared" si="60"/>
        <v>2.5891529999999996</v>
      </c>
      <c r="M510" s="51">
        <f>IF(I510="",0,IF(K510&lt;0,Sayfa3!$P$5,Sayfa3!$S$5))</f>
        <v>0.15000000000000036</v>
      </c>
      <c r="N510" s="52" t="str">
        <f>IF(E510="","",IF(K510&lt;Sayfa3!$P$5,"P",IF(K510&gt;Sayfa3!$S$5,"P","")))</f>
        <v>P</v>
      </c>
      <c r="O510" s="53">
        <f t="shared" si="56"/>
        <v>2.4391529999999992</v>
      </c>
      <c r="P510" s="54">
        <f t="shared" si="57"/>
        <v>8.66</v>
      </c>
      <c r="Q510" s="55"/>
      <c r="R510" s="56" t="s">
        <v>35</v>
      </c>
    </row>
    <row r="511" spans="1:18" s="56" customFormat="1" ht="17.25" customHeight="1" outlineLevel="1">
      <c r="A511" s="41">
        <f t="shared" si="58"/>
        <v>8.66</v>
      </c>
      <c r="B511" s="42">
        <f t="shared" si="61"/>
        <v>500</v>
      </c>
      <c r="C511" s="43">
        <v>41260</v>
      </c>
      <c r="D511" s="44" t="str">
        <f t="shared" si="62"/>
        <v>Aralık 2012</v>
      </c>
      <c r="E511" s="45" t="s">
        <v>35</v>
      </c>
      <c r="F511" s="46">
        <v>3</v>
      </c>
      <c r="G511" s="47">
        <v>6</v>
      </c>
      <c r="H511" s="48">
        <f t="shared" si="63"/>
        <v>18</v>
      </c>
      <c r="I511" s="49">
        <v>3.5508470000000001</v>
      </c>
      <c r="J511" s="50">
        <v>3.07</v>
      </c>
      <c r="K511" s="51">
        <f t="shared" si="59"/>
        <v>0.48084700000000025</v>
      </c>
      <c r="L511" s="53">
        <f t="shared" si="60"/>
        <v>2.5891529999999996</v>
      </c>
      <c r="M511" s="51">
        <f>IF(I511="",0,IF(K511&lt;0,Sayfa3!$P$5,Sayfa3!$S$5))</f>
        <v>0.15000000000000036</v>
      </c>
      <c r="N511" s="52" t="str">
        <f>IF(E511="","",IF(K511&lt;Sayfa3!$P$5,"P",IF(K511&gt;Sayfa3!$S$5,"P","")))</f>
        <v>P</v>
      </c>
      <c r="O511" s="53">
        <f t="shared" si="56"/>
        <v>2.4391529999999992</v>
      </c>
      <c r="P511" s="54">
        <f t="shared" si="57"/>
        <v>8.66</v>
      </c>
      <c r="Q511" s="55"/>
      <c r="R511" s="56" t="s">
        <v>35</v>
      </c>
    </row>
    <row r="512" spans="1:18" s="56" customFormat="1" ht="17.25" customHeight="1" outlineLevel="1">
      <c r="A512" s="41">
        <f t="shared" si="58"/>
        <v>8.66</v>
      </c>
      <c r="B512" s="42">
        <f t="shared" si="61"/>
        <v>501</v>
      </c>
      <c r="C512" s="43">
        <v>41260</v>
      </c>
      <c r="D512" s="44" t="str">
        <f t="shared" si="62"/>
        <v>Aralık 2012</v>
      </c>
      <c r="E512" s="45" t="s">
        <v>35</v>
      </c>
      <c r="F512" s="46">
        <v>7</v>
      </c>
      <c r="G512" s="47">
        <v>6</v>
      </c>
      <c r="H512" s="48">
        <f t="shared" si="63"/>
        <v>42</v>
      </c>
      <c r="I512" s="49">
        <v>3.5508470000000001</v>
      </c>
      <c r="J512" s="50">
        <v>3.07</v>
      </c>
      <c r="K512" s="51">
        <f t="shared" si="59"/>
        <v>0.48084700000000025</v>
      </c>
      <c r="L512" s="53">
        <f t="shared" si="60"/>
        <v>2.5891529999999996</v>
      </c>
      <c r="M512" s="51">
        <f>IF(I512="",0,IF(K512&lt;0,Sayfa3!$P$5,Sayfa3!$S$5))</f>
        <v>0.15000000000000036</v>
      </c>
      <c r="N512" s="52" t="str">
        <f>IF(E512="","",IF(K512&lt;Sayfa3!$P$5,"P",IF(K512&gt;Sayfa3!$S$5,"P","")))</f>
        <v>P</v>
      </c>
      <c r="O512" s="53">
        <f t="shared" si="56"/>
        <v>2.4391529999999992</v>
      </c>
      <c r="P512" s="54">
        <f t="shared" si="57"/>
        <v>8.66</v>
      </c>
      <c r="Q512" s="55"/>
      <c r="R512" s="56" t="s">
        <v>35</v>
      </c>
    </row>
    <row r="513" spans="1:18" s="56" customFormat="1" ht="17.25" customHeight="1" outlineLevel="1">
      <c r="A513" s="41">
        <f t="shared" si="58"/>
        <v>8.66</v>
      </c>
      <c r="B513" s="42">
        <f t="shared" si="61"/>
        <v>502</v>
      </c>
      <c r="C513" s="43">
        <v>41260</v>
      </c>
      <c r="D513" s="44" t="str">
        <f t="shared" si="62"/>
        <v>Aralık 2012</v>
      </c>
      <c r="E513" s="45" t="s">
        <v>35</v>
      </c>
      <c r="F513" s="46">
        <v>7</v>
      </c>
      <c r="G513" s="47">
        <v>6</v>
      </c>
      <c r="H513" s="48">
        <f t="shared" si="63"/>
        <v>42</v>
      </c>
      <c r="I513" s="49">
        <v>3.5508470000000001</v>
      </c>
      <c r="J513" s="50">
        <v>3.07</v>
      </c>
      <c r="K513" s="51">
        <f t="shared" si="59"/>
        <v>0.48084700000000025</v>
      </c>
      <c r="L513" s="53">
        <f t="shared" si="60"/>
        <v>2.5891529999999996</v>
      </c>
      <c r="M513" s="51">
        <f>IF(I513="",0,IF(K513&lt;0,Sayfa3!$P$5,Sayfa3!$S$5))</f>
        <v>0.15000000000000036</v>
      </c>
      <c r="N513" s="52" t="str">
        <f>IF(E513="","",IF(K513&lt;Sayfa3!$P$5,"P",IF(K513&gt;Sayfa3!$S$5,"P","")))</f>
        <v>P</v>
      </c>
      <c r="O513" s="53">
        <f t="shared" si="56"/>
        <v>2.4391529999999992</v>
      </c>
      <c r="P513" s="54">
        <f t="shared" si="57"/>
        <v>8.66</v>
      </c>
      <c r="Q513" s="55"/>
      <c r="R513" s="56" t="s">
        <v>35</v>
      </c>
    </row>
    <row r="514" spans="1:18" s="56" customFormat="1" ht="17.25" customHeight="1" outlineLevel="1">
      <c r="A514" s="41">
        <f t="shared" si="58"/>
        <v>8.66</v>
      </c>
      <c r="B514" s="42">
        <f t="shared" si="61"/>
        <v>503</v>
      </c>
      <c r="C514" s="43">
        <v>41260</v>
      </c>
      <c r="D514" s="44" t="str">
        <f t="shared" si="62"/>
        <v>Aralık 2012</v>
      </c>
      <c r="E514" s="45" t="s">
        <v>35</v>
      </c>
      <c r="F514" s="46">
        <v>3</v>
      </c>
      <c r="G514" s="47">
        <v>6</v>
      </c>
      <c r="H514" s="48">
        <f t="shared" si="63"/>
        <v>18</v>
      </c>
      <c r="I514" s="49">
        <v>3.5508470000000001</v>
      </c>
      <c r="J514" s="50">
        <v>3.07</v>
      </c>
      <c r="K514" s="51">
        <f t="shared" si="59"/>
        <v>0.48084700000000025</v>
      </c>
      <c r="L514" s="53">
        <f t="shared" si="60"/>
        <v>2.5891529999999996</v>
      </c>
      <c r="M514" s="51">
        <f>IF(I514="",0,IF(K514&lt;0,Sayfa3!$P$5,Sayfa3!$S$5))</f>
        <v>0.15000000000000036</v>
      </c>
      <c r="N514" s="52" t="str">
        <f>IF(E514="","",IF(K514&lt;Sayfa3!$P$5,"P",IF(K514&gt;Sayfa3!$S$5,"P","")))</f>
        <v>P</v>
      </c>
      <c r="O514" s="53">
        <f t="shared" si="56"/>
        <v>2.4391529999999992</v>
      </c>
      <c r="P514" s="54">
        <f t="shared" si="57"/>
        <v>8.66</v>
      </c>
      <c r="Q514" s="55"/>
      <c r="R514" s="56" t="s">
        <v>35</v>
      </c>
    </row>
    <row r="515" spans="1:18" s="56" customFormat="1" ht="17.25" customHeight="1" outlineLevel="1">
      <c r="A515" s="41">
        <f t="shared" si="58"/>
        <v>8.66</v>
      </c>
      <c r="B515" s="42">
        <f t="shared" si="61"/>
        <v>504</v>
      </c>
      <c r="C515" s="43">
        <v>41260</v>
      </c>
      <c r="D515" s="44" t="str">
        <f t="shared" si="62"/>
        <v>Aralık 2012</v>
      </c>
      <c r="E515" s="45" t="s">
        <v>35</v>
      </c>
      <c r="F515" s="46">
        <v>3</v>
      </c>
      <c r="G515" s="47">
        <v>6</v>
      </c>
      <c r="H515" s="48">
        <f t="shared" si="63"/>
        <v>18</v>
      </c>
      <c r="I515" s="49">
        <v>3.5508470000000001</v>
      </c>
      <c r="J515" s="50">
        <v>3.07</v>
      </c>
      <c r="K515" s="51">
        <f t="shared" si="59"/>
        <v>0.48084700000000025</v>
      </c>
      <c r="L515" s="53">
        <f t="shared" si="60"/>
        <v>2.5891529999999996</v>
      </c>
      <c r="M515" s="51">
        <f>IF(I515="",0,IF(K515&lt;0,Sayfa3!$P$5,Sayfa3!$S$5))</f>
        <v>0.15000000000000036</v>
      </c>
      <c r="N515" s="52" t="str">
        <f>IF(E515="","",IF(K515&lt;Sayfa3!$P$5,"P",IF(K515&gt;Sayfa3!$S$5,"P","")))</f>
        <v>P</v>
      </c>
      <c r="O515" s="53">
        <f t="shared" si="56"/>
        <v>2.4391529999999992</v>
      </c>
      <c r="P515" s="54">
        <f t="shared" si="57"/>
        <v>8.66</v>
      </c>
      <c r="Q515" s="55"/>
      <c r="R515" s="56" t="s">
        <v>35</v>
      </c>
    </row>
    <row r="516" spans="1:18" s="56" customFormat="1" ht="17.25" customHeight="1" outlineLevel="1">
      <c r="A516" s="41">
        <f t="shared" si="58"/>
        <v>8.66</v>
      </c>
      <c r="B516" s="42">
        <f t="shared" si="61"/>
        <v>505</v>
      </c>
      <c r="C516" s="43">
        <v>41260</v>
      </c>
      <c r="D516" s="44" t="str">
        <f t="shared" si="62"/>
        <v>Aralık 2012</v>
      </c>
      <c r="E516" s="45" t="s">
        <v>35</v>
      </c>
      <c r="F516" s="46">
        <v>4</v>
      </c>
      <c r="G516" s="47">
        <v>6</v>
      </c>
      <c r="H516" s="48">
        <f t="shared" si="63"/>
        <v>24</v>
      </c>
      <c r="I516" s="49">
        <v>3.5508470000000001</v>
      </c>
      <c r="J516" s="50">
        <v>3.07</v>
      </c>
      <c r="K516" s="51">
        <f t="shared" si="59"/>
        <v>0.48084700000000025</v>
      </c>
      <c r="L516" s="53">
        <f t="shared" si="60"/>
        <v>2.5891529999999996</v>
      </c>
      <c r="M516" s="51">
        <f>IF(I516="",0,IF(K516&lt;0,Sayfa3!$P$5,Sayfa3!$S$5))</f>
        <v>0.15000000000000036</v>
      </c>
      <c r="N516" s="52" t="str">
        <f>IF(E516="","",IF(K516&lt;Sayfa3!$P$5,"P",IF(K516&gt;Sayfa3!$S$5,"P","")))</f>
        <v>P</v>
      </c>
      <c r="O516" s="53">
        <f t="shared" si="56"/>
        <v>2.4391529999999992</v>
      </c>
      <c r="P516" s="54">
        <f t="shared" si="57"/>
        <v>8.66</v>
      </c>
      <c r="Q516" s="55"/>
      <c r="R516" s="56" t="s">
        <v>35</v>
      </c>
    </row>
    <row r="517" spans="1:18" s="56" customFormat="1" ht="17.25" customHeight="1" outlineLevel="1">
      <c r="A517" s="41">
        <f t="shared" si="58"/>
        <v>8.66</v>
      </c>
      <c r="B517" s="42">
        <f t="shared" si="61"/>
        <v>506</v>
      </c>
      <c r="C517" s="43">
        <v>41260</v>
      </c>
      <c r="D517" s="44" t="str">
        <f t="shared" si="62"/>
        <v>Aralık 2012</v>
      </c>
      <c r="E517" s="45" t="s">
        <v>35</v>
      </c>
      <c r="F517" s="46">
        <v>7</v>
      </c>
      <c r="G517" s="47">
        <v>6</v>
      </c>
      <c r="H517" s="48">
        <f t="shared" si="63"/>
        <v>42</v>
      </c>
      <c r="I517" s="49">
        <v>3.5508470000000001</v>
      </c>
      <c r="J517" s="50">
        <v>3.07</v>
      </c>
      <c r="K517" s="51">
        <f t="shared" si="59"/>
        <v>0.48084700000000025</v>
      </c>
      <c r="L517" s="53">
        <f t="shared" si="60"/>
        <v>2.5891529999999996</v>
      </c>
      <c r="M517" s="51">
        <f>IF(I517="",0,IF(K517&lt;0,Sayfa3!$P$5,Sayfa3!$S$5))</f>
        <v>0.15000000000000036</v>
      </c>
      <c r="N517" s="52" t="str">
        <f>IF(E517="","",IF(K517&lt;Sayfa3!$P$5,"P",IF(K517&gt;Sayfa3!$S$5,"P","")))</f>
        <v>P</v>
      </c>
      <c r="O517" s="53">
        <f t="shared" si="56"/>
        <v>2.4391529999999992</v>
      </c>
      <c r="P517" s="54">
        <f t="shared" si="57"/>
        <v>8.66</v>
      </c>
      <c r="Q517" s="55"/>
      <c r="R517" s="56" t="s">
        <v>35</v>
      </c>
    </row>
    <row r="518" spans="1:18" s="56" customFormat="1" ht="17.25" customHeight="1" outlineLevel="1">
      <c r="A518" s="41">
        <f t="shared" si="58"/>
        <v>8.66</v>
      </c>
      <c r="B518" s="42">
        <f t="shared" si="61"/>
        <v>507</v>
      </c>
      <c r="C518" s="43">
        <v>41260</v>
      </c>
      <c r="D518" s="44" t="str">
        <f t="shared" si="62"/>
        <v>Aralık 2012</v>
      </c>
      <c r="E518" s="45" t="s">
        <v>35</v>
      </c>
      <c r="F518" s="46">
        <v>3</v>
      </c>
      <c r="G518" s="47">
        <v>6</v>
      </c>
      <c r="H518" s="48">
        <f t="shared" si="63"/>
        <v>18</v>
      </c>
      <c r="I518" s="49">
        <v>3.5508470000000001</v>
      </c>
      <c r="J518" s="50">
        <v>3.07</v>
      </c>
      <c r="K518" s="51">
        <f t="shared" si="59"/>
        <v>0.48084700000000025</v>
      </c>
      <c r="L518" s="53">
        <f t="shared" si="60"/>
        <v>2.5891529999999996</v>
      </c>
      <c r="M518" s="51">
        <f>IF(I518="",0,IF(K518&lt;0,Sayfa3!$P$5,Sayfa3!$S$5))</f>
        <v>0.15000000000000036</v>
      </c>
      <c r="N518" s="52" t="str">
        <f>IF(E518="","",IF(K518&lt;Sayfa3!$P$5,"P",IF(K518&gt;Sayfa3!$S$5,"P","")))</f>
        <v>P</v>
      </c>
      <c r="O518" s="53">
        <f t="shared" si="56"/>
        <v>2.4391529999999992</v>
      </c>
      <c r="P518" s="54">
        <f t="shared" si="57"/>
        <v>8.66</v>
      </c>
      <c r="Q518" s="55"/>
      <c r="R518" s="56" t="s">
        <v>35</v>
      </c>
    </row>
    <row r="519" spans="1:18" s="56" customFormat="1" ht="17.25" customHeight="1" outlineLevel="1">
      <c r="A519" s="41">
        <f t="shared" si="58"/>
        <v>8.66</v>
      </c>
      <c r="B519" s="42">
        <f t="shared" si="61"/>
        <v>508</v>
      </c>
      <c r="C519" s="43">
        <v>41262</v>
      </c>
      <c r="D519" s="44" t="str">
        <f t="shared" si="62"/>
        <v>Aralık 2012</v>
      </c>
      <c r="E519" s="45" t="s">
        <v>35</v>
      </c>
      <c r="F519" s="46">
        <v>7</v>
      </c>
      <c r="G519" s="47">
        <v>6</v>
      </c>
      <c r="H519" s="48">
        <f t="shared" si="63"/>
        <v>42</v>
      </c>
      <c r="I519" s="49">
        <v>3.5508470000000001</v>
      </c>
      <c r="J519" s="50">
        <v>3.07</v>
      </c>
      <c r="K519" s="51">
        <f t="shared" si="59"/>
        <v>0.48084700000000025</v>
      </c>
      <c r="L519" s="53">
        <f t="shared" si="60"/>
        <v>2.5891529999999996</v>
      </c>
      <c r="M519" s="51">
        <f>IF(I519="",0,IF(K519&lt;0,Sayfa3!$P$5,Sayfa3!$S$5))</f>
        <v>0.15000000000000036</v>
      </c>
      <c r="N519" s="52" t="str">
        <f>IF(E519="","",IF(K519&lt;Sayfa3!$P$5,"P",IF(K519&gt;Sayfa3!$S$5,"P","")))</f>
        <v>P</v>
      </c>
      <c r="O519" s="53">
        <f t="shared" si="56"/>
        <v>2.4391529999999992</v>
      </c>
      <c r="P519" s="54">
        <f t="shared" si="57"/>
        <v>8.66</v>
      </c>
      <c r="Q519" s="55"/>
      <c r="R519" s="56" t="s">
        <v>35</v>
      </c>
    </row>
    <row r="520" spans="1:18" s="56" customFormat="1" ht="17.25" customHeight="1" outlineLevel="1">
      <c r="A520" s="41">
        <f t="shared" si="58"/>
        <v>8.66</v>
      </c>
      <c r="B520" s="42">
        <f t="shared" si="61"/>
        <v>509</v>
      </c>
      <c r="C520" s="43">
        <v>41262</v>
      </c>
      <c r="D520" s="44" t="str">
        <f t="shared" si="62"/>
        <v>Aralık 2012</v>
      </c>
      <c r="E520" s="45" t="s">
        <v>35</v>
      </c>
      <c r="F520" s="46">
        <v>3</v>
      </c>
      <c r="G520" s="47">
        <v>6</v>
      </c>
      <c r="H520" s="48">
        <f t="shared" si="63"/>
        <v>18</v>
      </c>
      <c r="I520" s="49">
        <v>3.5508470000000001</v>
      </c>
      <c r="J520" s="50">
        <v>3.07</v>
      </c>
      <c r="K520" s="51">
        <f t="shared" si="59"/>
        <v>0.48084700000000025</v>
      </c>
      <c r="L520" s="53">
        <f t="shared" si="60"/>
        <v>2.5891529999999996</v>
      </c>
      <c r="M520" s="51">
        <f>IF(I520="",0,IF(K520&lt;0,Sayfa3!$P$5,Sayfa3!$S$5))</f>
        <v>0.15000000000000036</v>
      </c>
      <c r="N520" s="52" t="str">
        <f>IF(E520="","",IF(K520&lt;Sayfa3!$P$5,"P",IF(K520&gt;Sayfa3!$S$5,"P","")))</f>
        <v>P</v>
      </c>
      <c r="O520" s="53">
        <f t="shared" si="56"/>
        <v>2.4391529999999992</v>
      </c>
      <c r="P520" s="54">
        <f t="shared" si="57"/>
        <v>8.66</v>
      </c>
      <c r="Q520" s="55"/>
      <c r="R520" s="56" t="s">
        <v>35</v>
      </c>
    </row>
    <row r="521" spans="1:18" s="56" customFormat="1" ht="17.25" customHeight="1" outlineLevel="1">
      <c r="A521" s="41">
        <f t="shared" si="58"/>
        <v>8.66</v>
      </c>
      <c r="B521" s="42">
        <f t="shared" si="61"/>
        <v>510</v>
      </c>
      <c r="C521" s="43">
        <v>41262</v>
      </c>
      <c r="D521" s="44" t="str">
        <f t="shared" si="62"/>
        <v>Aralık 2012</v>
      </c>
      <c r="E521" s="45" t="s">
        <v>35</v>
      </c>
      <c r="F521" s="46">
        <v>10</v>
      </c>
      <c r="G521" s="47">
        <v>6</v>
      </c>
      <c r="H521" s="48">
        <f t="shared" si="63"/>
        <v>60</v>
      </c>
      <c r="I521" s="49">
        <v>3.5508470000000001</v>
      </c>
      <c r="J521" s="50">
        <v>3.07</v>
      </c>
      <c r="K521" s="51">
        <f t="shared" si="59"/>
        <v>0.48084700000000025</v>
      </c>
      <c r="L521" s="53">
        <f t="shared" si="60"/>
        <v>2.5891529999999996</v>
      </c>
      <c r="M521" s="51">
        <f>IF(I521="",0,IF(K521&lt;0,Sayfa3!$P$5,Sayfa3!$S$5))</f>
        <v>0.15000000000000036</v>
      </c>
      <c r="N521" s="52" t="str">
        <f>IF(E521="","",IF(K521&lt;Sayfa3!$P$5,"P",IF(K521&gt;Sayfa3!$S$5,"P","")))</f>
        <v>P</v>
      </c>
      <c r="O521" s="53">
        <f t="shared" si="56"/>
        <v>2.4391529999999992</v>
      </c>
      <c r="P521" s="54">
        <f t="shared" si="57"/>
        <v>8.66</v>
      </c>
      <c r="Q521" s="55"/>
      <c r="R521" s="56" t="s">
        <v>35</v>
      </c>
    </row>
    <row r="522" spans="1:18" s="56" customFormat="1" ht="17.25" customHeight="1" outlineLevel="1">
      <c r="A522" s="41">
        <f t="shared" si="58"/>
        <v>8.66</v>
      </c>
      <c r="B522" s="42">
        <f t="shared" si="61"/>
        <v>511</v>
      </c>
      <c r="C522" s="43">
        <v>41262</v>
      </c>
      <c r="D522" s="44" t="str">
        <f t="shared" si="62"/>
        <v>Aralık 2012</v>
      </c>
      <c r="E522" s="45" t="s">
        <v>35</v>
      </c>
      <c r="F522" s="46">
        <v>2</v>
      </c>
      <c r="G522" s="47">
        <v>6</v>
      </c>
      <c r="H522" s="48">
        <f t="shared" si="63"/>
        <v>12</v>
      </c>
      <c r="I522" s="49">
        <v>3.5508470000000001</v>
      </c>
      <c r="J522" s="50">
        <v>3.07</v>
      </c>
      <c r="K522" s="51">
        <f t="shared" si="59"/>
        <v>0.48084700000000025</v>
      </c>
      <c r="L522" s="53">
        <f t="shared" si="60"/>
        <v>2.5891529999999996</v>
      </c>
      <c r="M522" s="51">
        <f>IF(I522="",0,IF(K522&lt;0,Sayfa3!$P$5,Sayfa3!$S$5))</f>
        <v>0.15000000000000036</v>
      </c>
      <c r="N522" s="52" t="str">
        <f>IF(E522="","",IF(K522&lt;Sayfa3!$P$5,"P",IF(K522&gt;Sayfa3!$S$5,"P","")))</f>
        <v>P</v>
      </c>
      <c r="O522" s="53">
        <f t="shared" si="56"/>
        <v>2.4391529999999992</v>
      </c>
      <c r="P522" s="54">
        <f t="shared" si="57"/>
        <v>8.66</v>
      </c>
      <c r="Q522" s="55"/>
      <c r="R522" s="56" t="s">
        <v>35</v>
      </c>
    </row>
    <row r="523" spans="1:18" s="56" customFormat="1" ht="17.25" customHeight="1" outlineLevel="1">
      <c r="A523" s="41">
        <f t="shared" si="58"/>
        <v>8.66</v>
      </c>
      <c r="B523" s="42">
        <f t="shared" si="61"/>
        <v>512</v>
      </c>
      <c r="C523" s="43">
        <v>41262</v>
      </c>
      <c r="D523" s="44" t="str">
        <f t="shared" si="62"/>
        <v>Aralık 2012</v>
      </c>
      <c r="E523" s="45" t="s">
        <v>35</v>
      </c>
      <c r="F523" s="46">
        <v>5</v>
      </c>
      <c r="G523" s="47">
        <v>6</v>
      </c>
      <c r="H523" s="48">
        <f t="shared" si="63"/>
        <v>30</v>
      </c>
      <c r="I523" s="49">
        <v>3.5508470000000001</v>
      </c>
      <c r="J523" s="50">
        <v>3.07</v>
      </c>
      <c r="K523" s="51">
        <f t="shared" si="59"/>
        <v>0.48084700000000025</v>
      </c>
      <c r="L523" s="53">
        <f t="shared" si="60"/>
        <v>2.5891529999999996</v>
      </c>
      <c r="M523" s="51">
        <f>IF(I523="",0,IF(K523&lt;0,Sayfa3!$P$5,Sayfa3!$S$5))</f>
        <v>0.15000000000000036</v>
      </c>
      <c r="N523" s="52" t="str">
        <f>IF(E523="","",IF(K523&lt;Sayfa3!$P$5,"P",IF(K523&gt;Sayfa3!$S$5,"P","")))</f>
        <v>P</v>
      </c>
      <c r="O523" s="53">
        <f t="shared" si="56"/>
        <v>2.4391529999999992</v>
      </c>
      <c r="P523" s="54">
        <f t="shared" si="57"/>
        <v>8.66</v>
      </c>
      <c r="Q523" s="55"/>
      <c r="R523" s="56" t="s">
        <v>35</v>
      </c>
    </row>
    <row r="524" spans="1:18" s="56" customFormat="1" ht="17.25" customHeight="1" outlineLevel="1">
      <c r="A524" s="41">
        <f t="shared" si="58"/>
        <v>8.66</v>
      </c>
      <c r="B524" s="42">
        <f t="shared" si="61"/>
        <v>513</v>
      </c>
      <c r="C524" s="43">
        <v>41262</v>
      </c>
      <c r="D524" s="44" t="str">
        <f t="shared" si="62"/>
        <v>Aralık 2012</v>
      </c>
      <c r="E524" s="45" t="s">
        <v>35</v>
      </c>
      <c r="F524" s="46">
        <v>3</v>
      </c>
      <c r="G524" s="47">
        <v>6</v>
      </c>
      <c r="H524" s="48">
        <f t="shared" si="63"/>
        <v>18</v>
      </c>
      <c r="I524" s="49">
        <v>3.5508470000000001</v>
      </c>
      <c r="J524" s="50">
        <v>3.07</v>
      </c>
      <c r="K524" s="51">
        <f t="shared" si="59"/>
        <v>0.48084700000000025</v>
      </c>
      <c r="L524" s="53">
        <f t="shared" si="60"/>
        <v>2.5891529999999996</v>
      </c>
      <c r="M524" s="51">
        <f>IF(I524="",0,IF(K524&lt;0,Sayfa3!$P$5,Sayfa3!$S$5))</f>
        <v>0.15000000000000036</v>
      </c>
      <c r="N524" s="52" t="str">
        <f>IF(E524="","",IF(K524&lt;Sayfa3!$P$5,"P",IF(K524&gt;Sayfa3!$S$5,"P","")))</f>
        <v>P</v>
      </c>
      <c r="O524" s="53">
        <f t="shared" ref="O524:O587" si="64">IF(N524="",0,L524-M524)</f>
        <v>2.4391529999999992</v>
      </c>
      <c r="P524" s="54">
        <f t="shared" ref="P524:P587" si="65">ROUND(I524*O524,2)</f>
        <v>8.66</v>
      </c>
      <c r="Q524" s="55"/>
      <c r="R524" s="56" t="s">
        <v>35</v>
      </c>
    </row>
    <row r="525" spans="1:18" s="56" customFormat="1" ht="17.25" customHeight="1" outlineLevel="1">
      <c r="A525" s="41">
        <f t="shared" ref="A525:A588" si="66">IF(P525="","",P525)</f>
        <v>8.66</v>
      </c>
      <c r="B525" s="42">
        <f t="shared" si="61"/>
        <v>514</v>
      </c>
      <c r="C525" s="43">
        <v>41262</v>
      </c>
      <c r="D525" s="44" t="str">
        <f t="shared" si="62"/>
        <v>Aralık 2012</v>
      </c>
      <c r="E525" s="45" t="s">
        <v>35</v>
      </c>
      <c r="F525" s="46">
        <v>7</v>
      </c>
      <c r="G525" s="47">
        <v>6</v>
      </c>
      <c r="H525" s="48">
        <f t="shared" si="63"/>
        <v>42</v>
      </c>
      <c r="I525" s="49">
        <v>3.5508470000000001</v>
      </c>
      <c r="J525" s="50">
        <v>3.07</v>
      </c>
      <c r="K525" s="51">
        <f t="shared" ref="K525:K588" si="67">I525-J525</f>
        <v>0.48084700000000025</v>
      </c>
      <c r="L525" s="53">
        <f t="shared" ref="L525:L588" si="68">J525-K525</f>
        <v>2.5891529999999996</v>
      </c>
      <c r="M525" s="51">
        <f>IF(I525="",0,IF(K525&lt;0,Sayfa3!$P$5,Sayfa3!$S$5))</f>
        <v>0.15000000000000036</v>
      </c>
      <c r="N525" s="52" t="str">
        <f>IF(E525="","",IF(K525&lt;Sayfa3!$P$5,"P",IF(K525&gt;Sayfa3!$S$5,"P","")))</f>
        <v>P</v>
      </c>
      <c r="O525" s="53">
        <f t="shared" si="64"/>
        <v>2.4391529999999992</v>
      </c>
      <c r="P525" s="54">
        <f t="shared" si="65"/>
        <v>8.66</v>
      </c>
      <c r="Q525" s="55"/>
      <c r="R525" s="56" t="s">
        <v>35</v>
      </c>
    </row>
    <row r="526" spans="1:18" s="56" customFormat="1" ht="17.25" customHeight="1" outlineLevel="1">
      <c r="A526" s="41">
        <f t="shared" si="66"/>
        <v>8.66</v>
      </c>
      <c r="B526" s="42">
        <f t="shared" ref="B526:B589" si="69">IF(C526&lt;&gt;"",B525+1,"")</f>
        <v>515</v>
      </c>
      <c r="C526" s="43">
        <v>41262</v>
      </c>
      <c r="D526" s="44" t="str">
        <f t="shared" ref="D526:D589" si="70">IF(C526="","",CONCATENATE(TEXT(C526,"AAAA")," ",TEXT(C526,"YYYY")))</f>
        <v>Aralık 2012</v>
      </c>
      <c r="E526" s="45" t="s">
        <v>35</v>
      </c>
      <c r="F526" s="46">
        <v>7</v>
      </c>
      <c r="G526" s="47">
        <v>6</v>
      </c>
      <c r="H526" s="48">
        <f t="shared" ref="H526:H589" si="71">ROUND(F526*G526,2)</f>
        <v>42</v>
      </c>
      <c r="I526" s="49">
        <v>3.5508470000000001</v>
      </c>
      <c r="J526" s="50">
        <v>3.07</v>
      </c>
      <c r="K526" s="51">
        <f t="shared" si="67"/>
        <v>0.48084700000000025</v>
      </c>
      <c r="L526" s="53">
        <f t="shared" si="68"/>
        <v>2.5891529999999996</v>
      </c>
      <c r="M526" s="51">
        <f>IF(I526="",0,IF(K526&lt;0,Sayfa3!$P$5,Sayfa3!$S$5))</f>
        <v>0.15000000000000036</v>
      </c>
      <c r="N526" s="52" t="str">
        <f>IF(E526="","",IF(K526&lt;Sayfa3!$P$5,"P",IF(K526&gt;Sayfa3!$S$5,"P","")))</f>
        <v>P</v>
      </c>
      <c r="O526" s="53">
        <f t="shared" si="64"/>
        <v>2.4391529999999992</v>
      </c>
      <c r="P526" s="54">
        <f t="shared" si="65"/>
        <v>8.66</v>
      </c>
      <c r="Q526" s="55"/>
      <c r="R526" s="56" t="s">
        <v>35</v>
      </c>
    </row>
    <row r="527" spans="1:18" s="56" customFormat="1" ht="17.25" customHeight="1" outlineLevel="1">
      <c r="A527" s="41">
        <f t="shared" si="66"/>
        <v>8.66</v>
      </c>
      <c r="B527" s="42">
        <f t="shared" si="69"/>
        <v>516</v>
      </c>
      <c r="C527" s="43">
        <v>41262</v>
      </c>
      <c r="D527" s="44" t="str">
        <f t="shared" si="70"/>
        <v>Aralık 2012</v>
      </c>
      <c r="E527" s="45" t="s">
        <v>35</v>
      </c>
      <c r="F527" s="46">
        <v>3</v>
      </c>
      <c r="G527" s="47">
        <v>6</v>
      </c>
      <c r="H527" s="48">
        <f t="shared" si="71"/>
        <v>18</v>
      </c>
      <c r="I527" s="49">
        <v>3.5508470000000001</v>
      </c>
      <c r="J527" s="50">
        <v>3.07</v>
      </c>
      <c r="K527" s="51">
        <f t="shared" si="67"/>
        <v>0.48084700000000025</v>
      </c>
      <c r="L527" s="53">
        <f t="shared" si="68"/>
        <v>2.5891529999999996</v>
      </c>
      <c r="M527" s="51">
        <f>IF(I527="",0,IF(K527&lt;0,Sayfa3!$P$5,Sayfa3!$S$5))</f>
        <v>0.15000000000000036</v>
      </c>
      <c r="N527" s="52" t="str">
        <f>IF(E527="","",IF(K527&lt;Sayfa3!$P$5,"P",IF(K527&gt;Sayfa3!$S$5,"P","")))</f>
        <v>P</v>
      </c>
      <c r="O527" s="53">
        <f t="shared" si="64"/>
        <v>2.4391529999999992</v>
      </c>
      <c r="P527" s="54">
        <f t="shared" si="65"/>
        <v>8.66</v>
      </c>
      <c r="Q527" s="55"/>
      <c r="R527" s="56" t="s">
        <v>35</v>
      </c>
    </row>
    <row r="528" spans="1:18" s="56" customFormat="1" ht="17.25" customHeight="1" outlineLevel="1">
      <c r="A528" s="41">
        <f t="shared" si="66"/>
        <v>8.66</v>
      </c>
      <c r="B528" s="42">
        <f t="shared" si="69"/>
        <v>517</v>
      </c>
      <c r="C528" s="43">
        <v>41262</v>
      </c>
      <c r="D528" s="44" t="str">
        <f t="shared" si="70"/>
        <v>Aralık 2012</v>
      </c>
      <c r="E528" s="45" t="s">
        <v>35</v>
      </c>
      <c r="F528" s="46">
        <v>3</v>
      </c>
      <c r="G528" s="47">
        <v>6</v>
      </c>
      <c r="H528" s="48">
        <f t="shared" si="71"/>
        <v>18</v>
      </c>
      <c r="I528" s="49">
        <v>3.5508470000000001</v>
      </c>
      <c r="J528" s="50">
        <v>3.07</v>
      </c>
      <c r="K528" s="51">
        <f t="shared" si="67"/>
        <v>0.48084700000000025</v>
      </c>
      <c r="L528" s="53">
        <f t="shared" si="68"/>
        <v>2.5891529999999996</v>
      </c>
      <c r="M528" s="51">
        <f>IF(I528="",0,IF(K528&lt;0,Sayfa3!$P$5,Sayfa3!$S$5))</f>
        <v>0.15000000000000036</v>
      </c>
      <c r="N528" s="52" t="str">
        <f>IF(E528="","",IF(K528&lt;Sayfa3!$P$5,"P",IF(K528&gt;Sayfa3!$S$5,"P","")))</f>
        <v>P</v>
      </c>
      <c r="O528" s="53">
        <f t="shared" si="64"/>
        <v>2.4391529999999992</v>
      </c>
      <c r="P528" s="54">
        <f t="shared" si="65"/>
        <v>8.66</v>
      </c>
      <c r="Q528" s="55"/>
      <c r="R528" s="56" t="s">
        <v>35</v>
      </c>
    </row>
    <row r="529" spans="1:18" s="56" customFormat="1" ht="17.25" customHeight="1" outlineLevel="1">
      <c r="A529" s="41">
        <f t="shared" si="66"/>
        <v>8.66</v>
      </c>
      <c r="B529" s="42">
        <f t="shared" si="69"/>
        <v>518</v>
      </c>
      <c r="C529" s="43">
        <v>41262</v>
      </c>
      <c r="D529" s="44" t="str">
        <f t="shared" si="70"/>
        <v>Aralık 2012</v>
      </c>
      <c r="E529" s="45" t="s">
        <v>35</v>
      </c>
      <c r="F529" s="46">
        <v>7</v>
      </c>
      <c r="G529" s="47">
        <v>6</v>
      </c>
      <c r="H529" s="48">
        <f t="shared" si="71"/>
        <v>42</v>
      </c>
      <c r="I529" s="49">
        <v>3.5508470000000001</v>
      </c>
      <c r="J529" s="50">
        <v>3.07</v>
      </c>
      <c r="K529" s="51">
        <f t="shared" si="67"/>
        <v>0.48084700000000025</v>
      </c>
      <c r="L529" s="53">
        <f t="shared" si="68"/>
        <v>2.5891529999999996</v>
      </c>
      <c r="M529" s="51">
        <f>IF(I529="",0,IF(K529&lt;0,Sayfa3!$P$5,Sayfa3!$S$5))</f>
        <v>0.15000000000000036</v>
      </c>
      <c r="N529" s="52" t="str">
        <f>IF(E529="","",IF(K529&lt;Sayfa3!$P$5,"P",IF(K529&gt;Sayfa3!$S$5,"P","")))</f>
        <v>P</v>
      </c>
      <c r="O529" s="53">
        <f t="shared" si="64"/>
        <v>2.4391529999999992</v>
      </c>
      <c r="P529" s="54">
        <f t="shared" si="65"/>
        <v>8.66</v>
      </c>
      <c r="Q529" s="55"/>
      <c r="R529" s="56" t="s">
        <v>35</v>
      </c>
    </row>
    <row r="530" spans="1:18" s="56" customFormat="1" ht="17.25" customHeight="1" outlineLevel="1">
      <c r="A530" s="41">
        <f t="shared" si="66"/>
        <v>8.66</v>
      </c>
      <c r="B530" s="42">
        <f t="shared" si="69"/>
        <v>519</v>
      </c>
      <c r="C530" s="43">
        <v>41262</v>
      </c>
      <c r="D530" s="44" t="str">
        <f t="shared" si="70"/>
        <v>Aralık 2012</v>
      </c>
      <c r="E530" s="45" t="s">
        <v>35</v>
      </c>
      <c r="F530" s="46">
        <v>7</v>
      </c>
      <c r="G530" s="47">
        <v>6</v>
      </c>
      <c r="H530" s="48">
        <f t="shared" si="71"/>
        <v>42</v>
      </c>
      <c r="I530" s="49">
        <v>3.5508470000000001</v>
      </c>
      <c r="J530" s="50">
        <v>3.07</v>
      </c>
      <c r="K530" s="51">
        <f t="shared" si="67"/>
        <v>0.48084700000000025</v>
      </c>
      <c r="L530" s="53">
        <f t="shared" si="68"/>
        <v>2.5891529999999996</v>
      </c>
      <c r="M530" s="51">
        <f>IF(I530="",0,IF(K530&lt;0,Sayfa3!$P$5,Sayfa3!$S$5))</f>
        <v>0.15000000000000036</v>
      </c>
      <c r="N530" s="52" t="str">
        <f>IF(E530="","",IF(K530&lt;Sayfa3!$P$5,"P",IF(K530&gt;Sayfa3!$S$5,"P","")))</f>
        <v>P</v>
      </c>
      <c r="O530" s="53">
        <f t="shared" si="64"/>
        <v>2.4391529999999992</v>
      </c>
      <c r="P530" s="54">
        <f t="shared" si="65"/>
        <v>8.66</v>
      </c>
      <c r="Q530" s="55"/>
      <c r="R530" s="56" t="s">
        <v>35</v>
      </c>
    </row>
    <row r="531" spans="1:18" s="56" customFormat="1" ht="17.25" customHeight="1" outlineLevel="1">
      <c r="A531" s="41">
        <f t="shared" si="66"/>
        <v>8.66</v>
      </c>
      <c r="B531" s="42">
        <f t="shared" si="69"/>
        <v>520</v>
      </c>
      <c r="C531" s="43">
        <v>41262</v>
      </c>
      <c r="D531" s="44" t="str">
        <f t="shared" si="70"/>
        <v>Aralık 2012</v>
      </c>
      <c r="E531" s="45" t="s">
        <v>35</v>
      </c>
      <c r="F531" s="46">
        <v>3</v>
      </c>
      <c r="G531" s="47">
        <v>6</v>
      </c>
      <c r="H531" s="48">
        <f t="shared" si="71"/>
        <v>18</v>
      </c>
      <c r="I531" s="49">
        <v>3.5508470000000001</v>
      </c>
      <c r="J531" s="50">
        <v>3.07</v>
      </c>
      <c r="K531" s="51">
        <f t="shared" si="67"/>
        <v>0.48084700000000025</v>
      </c>
      <c r="L531" s="53">
        <f t="shared" si="68"/>
        <v>2.5891529999999996</v>
      </c>
      <c r="M531" s="51">
        <f>IF(I531="",0,IF(K531&lt;0,Sayfa3!$P$5,Sayfa3!$S$5))</f>
        <v>0.15000000000000036</v>
      </c>
      <c r="N531" s="52" t="str">
        <f>IF(E531="","",IF(K531&lt;Sayfa3!$P$5,"P",IF(K531&gt;Sayfa3!$S$5,"P","")))</f>
        <v>P</v>
      </c>
      <c r="O531" s="53">
        <f t="shared" si="64"/>
        <v>2.4391529999999992</v>
      </c>
      <c r="P531" s="54">
        <f t="shared" si="65"/>
        <v>8.66</v>
      </c>
      <c r="Q531" s="55"/>
      <c r="R531" s="56" t="s">
        <v>35</v>
      </c>
    </row>
    <row r="532" spans="1:18" s="56" customFormat="1" ht="17.25" customHeight="1" outlineLevel="1">
      <c r="A532" s="41">
        <f t="shared" si="66"/>
        <v>8.66</v>
      </c>
      <c r="B532" s="42">
        <f t="shared" si="69"/>
        <v>521</v>
      </c>
      <c r="C532" s="43">
        <v>41262</v>
      </c>
      <c r="D532" s="44" t="str">
        <f t="shared" si="70"/>
        <v>Aralık 2012</v>
      </c>
      <c r="E532" s="45" t="s">
        <v>35</v>
      </c>
      <c r="F532" s="46">
        <v>7</v>
      </c>
      <c r="G532" s="47">
        <v>6</v>
      </c>
      <c r="H532" s="48">
        <f t="shared" si="71"/>
        <v>42</v>
      </c>
      <c r="I532" s="49">
        <v>3.5508470000000001</v>
      </c>
      <c r="J532" s="50">
        <v>3.07</v>
      </c>
      <c r="K532" s="51">
        <f t="shared" si="67"/>
        <v>0.48084700000000025</v>
      </c>
      <c r="L532" s="53">
        <f t="shared" si="68"/>
        <v>2.5891529999999996</v>
      </c>
      <c r="M532" s="51">
        <f>IF(I532="",0,IF(K532&lt;0,Sayfa3!$P$5,Sayfa3!$S$5))</f>
        <v>0.15000000000000036</v>
      </c>
      <c r="N532" s="52" t="str">
        <f>IF(E532="","",IF(K532&lt;Sayfa3!$P$5,"P",IF(K532&gt;Sayfa3!$S$5,"P","")))</f>
        <v>P</v>
      </c>
      <c r="O532" s="53">
        <f t="shared" si="64"/>
        <v>2.4391529999999992</v>
      </c>
      <c r="P532" s="54">
        <f t="shared" si="65"/>
        <v>8.66</v>
      </c>
      <c r="Q532" s="55"/>
      <c r="R532" s="56" t="s">
        <v>35</v>
      </c>
    </row>
    <row r="533" spans="1:18" s="56" customFormat="1" ht="17.25" customHeight="1" outlineLevel="1">
      <c r="A533" s="41">
        <f t="shared" si="66"/>
        <v>8.66</v>
      </c>
      <c r="B533" s="42">
        <f t="shared" si="69"/>
        <v>522</v>
      </c>
      <c r="C533" s="43">
        <v>41262</v>
      </c>
      <c r="D533" s="44" t="str">
        <f t="shared" si="70"/>
        <v>Aralık 2012</v>
      </c>
      <c r="E533" s="45" t="s">
        <v>35</v>
      </c>
      <c r="F533" s="46">
        <v>3</v>
      </c>
      <c r="G533" s="47">
        <v>6</v>
      </c>
      <c r="H533" s="48">
        <f t="shared" si="71"/>
        <v>18</v>
      </c>
      <c r="I533" s="49">
        <v>3.5508470000000001</v>
      </c>
      <c r="J533" s="50">
        <v>3.07</v>
      </c>
      <c r="K533" s="51">
        <f t="shared" si="67"/>
        <v>0.48084700000000025</v>
      </c>
      <c r="L533" s="53">
        <f t="shared" si="68"/>
        <v>2.5891529999999996</v>
      </c>
      <c r="M533" s="51">
        <f>IF(I533="",0,IF(K533&lt;0,Sayfa3!$P$5,Sayfa3!$S$5))</f>
        <v>0.15000000000000036</v>
      </c>
      <c r="N533" s="52" t="str">
        <f>IF(E533="","",IF(K533&lt;Sayfa3!$P$5,"P",IF(K533&gt;Sayfa3!$S$5,"P","")))</f>
        <v>P</v>
      </c>
      <c r="O533" s="53">
        <f t="shared" si="64"/>
        <v>2.4391529999999992</v>
      </c>
      <c r="P533" s="54">
        <f t="shared" si="65"/>
        <v>8.66</v>
      </c>
      <c r="Q533" s="55"/>
      <c r="R533" s="56" t="s">
        <v>35</v>
      </c>
    </row>
    <row r="534" spans="1:18" s="56" customFormat="1" ht="17.25" customHeight="1" outlineLevel="1">
      <c r="A534" s="41">
        <f t="shared" si="66"/>
        <v>8.66</v>
      </c>
      <c r="B534" s="42">
        <f t="shared" si="69"/>
        <v>523</v>
      </c>
      <c r="C534" s="43">
        <v>41262</v>
      </c>
      <c r="D534" s="44" t="str">
        <f t="shared" si="70"/>
        <v>Aralık 2012</v>
      </c>
      <c r="E534" s="45" t="s">
        <v>35</v>
      </c>
      <c r="F534" s="46">
        <v>5</v>
      </c>
      <c r="G534" s="47">
        <v>6</v>
      </c>
      <c r="H534" s="48">
        <f t="shared" si="71"/>
        <v>30</v>
      </c>
      <c r="I534" s="49">
        <v>3.5508470000000001</v>
      </c>
      <c r="J534" s="50">
        <v>3.07</v>
      </c>
      <c r="K534" s="51">
        <f t="shared" si="67"/>
        <v>0.48084700000000025</v>
      </c>
      <c r="L534" s="53">
        <f t="shared" si="68"/>
        <v>2.5891529999999996</v>
      </c>
      <c r="M534" s="51">
        <f>IF(I534="",0,IF(K534&lt;0,Sayfa3!$P$5,Sayfa3!$S$5))</f>
        <v>0.15000000000000036</v>
      </c>
      <c r="N534" s="52" t="str">
        <f>IF(E534="","",IF(K534&lt;Sayfa3!$P$5,"P",IF(K534&gt;Sayfa3!$S$5,"P","")))</f>
        <v>P</v>
      </c>
      <c r="O534" s="53">
        <f t="shared" si="64"/>
        <v>2.4391529999999992</v>
      </c>
      <c r="P534" s="54">
        <f t="shared" si="65"/>
        <v>8.66</v>
      </c>
      <c r="Q534" s="55"/>
      <c r="R534" s="56" t="s">
        <v>35</v>
      </c>
    </row>
    <row r="535" spans="1:18" s="56" customFormat="1" ht="17.25" customHeight="1" outlineLevel="1">
      <c r="A535" s="41">
        <f t="shared" si="66"/>
        <v>8.66</v>
      </c>
      <c r="B535" s="42">
        <f t="shared" si="69"/>
        <v>524</v>
      </c>
      <c r="C535" s="43">
        <v>41262</v>
      </c>
      <c r="D535" s="44" t="str">
        <f t="shared" si="70"/>
        <v>Aralık 2012</v>
      </c>
      <c r="E535" s="45" t="s">
        <v>35</v>
      </c>
      <c r="F535" s="46">
        <v>2</v>
      </c>
      <c r="G535" s="47">
        <v>6</v>
      </c>
      <c r="H535" s="48">
        <f t="shared" si="71"/>
        <v>12</v>
      </c>
      <c r="I535" s="49">
        <v>3.5508470000000001</v>
      </c>
      <c r="J535" s="50">
        <v>3.07</v>
      </c>
      <c r="K535" s="51">
        <f t="shared" si="67"/>
        <v>0.48084700000000025</v>
      </c>
      <c r="L535" s="53">
        <f t="shared" si="68"/>
        <v>2.5891529999999996</v>
      </c>
      <c r="M535" s="51">
        <f>IF(I535="",0,IF(K535&lt;0,Sayfa3!$P$5,Sayfa3!$S$5))</f>
        <v>0.15000000000000036</v>
      </c>
      <c r="N535" s="52" t="str">
        <f>IF(E535="","",IF(K535&lt;Sayfa3!$P$5,"P",IF(K535&gt;Sayfa3!$S$5,"P","")))</f>
        <v>P</v>
      </c>
      <c r="O535" s="53">
        <f t="shared" si="64"/>
        <v>2.4391529999999992</v>
      </c>
      <c r="P535" s="54">
        <f t="shared" si="65"/>
        <v>8.66</v>
      </c>
      <c r="Q535" s="55"/>
      <c r="R535" s="56" t="s">
        <v>35</v>
      </c>
    </row>
    <row r="536" spans="1:18" s="56" customFormat="1" ht="17.25" customHeight="1" outlineLevel="1">
      <c r="A536" s="41">
        <f t="shared" si="66"/>
        <v>8.66</v>
      </c>
      <c r="B536" s="42">
        <f t="shared" si="69"/>
        <v>525</v>
      </c>
      <c r="C536" s="43">
        <v>41262</v>
      </c>
      <c r="D536" s="44" t="str">
        <f t="shared" si="70"/>
        <v>Aralık 2012</v>
      </c>
      <c r="E536" s="45" t="s">
        <v>35</v>
      </c>
      <c r="F536" s="46">
        <v>2</v>
      </c>
      <c r="G536" s="47">
        <v>6</v>
      </c>
      <c r="H536" s="48">
        <f t="shared" si="71"/>
        <v>12</v>
      </c>
      <c r="I536" s="49">
        <v>3.5508470000000001</v>
      </c>
      <c r="J536" s="50">
        <v>3.07</v>
      </c>
      <c r="K536" s="51">
        <f t="shared" si="67"/>
        <v>0.48084700000000025</v>
      </c>
      <c r="L536" s="53">
        <f t="shared" si="68"/>
        <v>2.5891529999999996</v>
      </c>
      <c r="M536" s="51">
        <f>IF(I536="",0,IF(K536&lt;0,Sayfa3!$P$5,Sayfa3!$S$5))</f>
        <v>0.15000000000000036</v>
      </c>
      <c r="N536" s="52" t="str">
        <f>IF(E536="","",IF(K536&lt;Sayfa3!$P$5,"P",IF(K536&gt;Sayfa3!$S$5,"P","")))</f>
        <v>P</v>
      </c>
      <c r="O536" s="53">
        <f t="shared" si="64"/>
        <v>2.4391529999999992</v>
      </c>
      <c r="P536" s="54">
        <f t="shared" si="65"/>
        <v>8.66</v>
      </c>
      <c r="Q536" s="55"/>
      <c r="R536" s="56" t="s">
        <v>35</v>
      </c>
    </row>
    <row r="537" spans="1:18" s="56" customFormat="1" ht="17.25" customHeight="1" outlineLevel="1">
      <c r="A537" s="41">
        <f t="shared" si="66"/>
        <v>8.66</v>
      </c>
      <c r="B537" s="42">
        <f t="shared" si="69"/>
        <v>526</v>
      </c>
      <c r="C537" s="43">
        <v>41262</v>
      </c>
      <c r="D537" s="44" t="str">
        <f t="shared" si="70"/>
        <v>Aralık 2012</v>
      </c>
      <c r="E537" s="45" t="s">
        <v>35</v>
      </c>
      <c r="F537" s="46">
        <v>5</v>
      </c>
      <c r="G537" s="47">
        <v>6</v>
      </c>
      <c r="H537" s="48">
        <f t="shared" si="71"/>
        <v>30</v>
      </c>
      <c r="I537" s="49">
        <v>3.5508470000000001</v>
      </c>
      <c r="J537" s="50">
        <v>3.07</v>
      </c>
      <c r="K537" s="51">
        <f t="shared" si="67"/>
        <v>0.48084700000000025</v>
      </c>
      <c r="L537" s="53">
        <f t="shared" si="68"/>
        <v>2.5891529999999996</v>
      </c>
      <c r="M537" s="51">
        <f>IF(I537="",0,IF(K537&lt;0,Sayfa3!$P$5,Sayfa3!$S$5))</f>
        <v>0.15000000000000036</v>
      </c>
      <c r="N537" s="52" t="str">
        <f>IF(E537="","",IF(K537&lt;Sayfa3!$P$5,"P",IF(K537&gt;Sayfa3!$S$5,"P","")))</f>
        <v>P</v>
      </c>
      <c r="O537" s="53">
        <f t="shared" si="64"/>
        <v>2.4391529999999992</v>
      </c>
      <c r="P537" s="54">
        <f t="shared" si="65"/>
        <v>8.66</v>
      </c>
      <c r="Q537" s="55"/>
      <c r="R537" s="56" t="s">
        <v>35</v>
      </c>
    </row>
    <row r="538" spans="1:18" s="56" customFormat="1" ht="17.25" customHeight="1" outlineLevel="1">
      <c r="A538" s="41">
        <f t="shared" si="66"/>
        <v>8.66</v>
      </c>
      <c r="B538" s="42">
        <f t="shared" si="69"/>
        <v>527</v>
      </c>
      <c r="C538" s="43">
        <v>41262</v>
      </c>
      <c r="D538" s="44" t="str">
        <f t="shared" si="70"/>
        <v>Aralık 2012</v>
      </c>
      <c r="E538" s="45" t="s">
        <v>35</v>
      </c>
      <c r="F538" s="46">
        <v>7</v>
      </c>
      <c r="G538" s="47">
        <v>6</v>
      </c>
      <c r="H538" s="48">
        <f t="shared" si="71"/>
        <v>42</v>
      </c>
      <c r="I538" s="49">
        <v>3.5508470000000001</v>
      </c>
      <c r="J538" s="50">
        <v>3.07</v>
      </c>
      <c r="K538" s="51">
        <f t="shared" si="67"/>
        <v>0.48084700000000025</v>
      </c>
      <c r="L538" s="53">
        <f t="shared" si="68"/>
        <v>2.5891529999999996</v>
      </c>
      <c r="M538" s="51">
        <f>IF(I538="",0,IF(K538&lt;0,Sayfa3!$P$5,Sayfa3!$S$5))</f>
        <v>0.15000000000000036</v>
      </c>
      <c r="N538" s="52" t="str">
        <f>IF(E538="","",IF(K538&lt;Sayfa3!$P$5,"P",IF(K538&gt;Sayfa3!$S$5,"P","")))</f>
        <v>P</v>
      </c>
      <c r="O538" s="53">
        <f t="shared" si="64"/>
        <v>2.4391529999999992</v>
      </c>
      <c r="P538" s="54">
        <f t="shared" si="65"/>
        <v>8.66</v>
      </c>
      <c r="Q538" s="55"/>
      <c r="R538" s="56" t="s">
        <v>35</v>
      </c>
    </row>
    <row r="539" spans="1:18" s="56" customFormat="1" ht="17.25" customHeight="1" outlineLevel="1">
      <c r="A539" s="41">
        <f t="shared" si="66"/>
        <v>8.66</v>
      </c>
      <c r="B539" s="42">
        <f t="shared" si="69"/>
        <v>528</v>
      </c>
      <c r="C539" s="43">
        <v>41262</v>
      </c>
      <c r="D539" s="44" t="str">
        <f t="shared" si="70"/>
        <v>Aralık 2012</v>
      </c>
      <c r="E539" s="45" t="s">
        <v>35</v>
      </c>
      <c r="F539" s="46">
        <v>3</v>
      </c>
      <c r="G539" s="47">
        <v>6</v>
      </c>
      <c r="H539" s="48">
        <f t="shared" si="71"/>
        <v>18</v>
      </c>
      <c r="I539" s="49">
        <v>3.5508470000000001</v>
      </c>
      <c r="J539" s="50">
        <v>3.07</v>
      </c>
      <c r="K539" s="51">
        <f t="shared" si="67"/>
        <v>0.48084700000000025</v>
      </c>
      <c r="L539" s="53">
        <f t="shared" si="68"/>
        <v>2.5891529999999996</v>
      </c>
      <c r="M539" s="51">
        <f>IF(I539="",0,IF(K539&lt;0,Sayfa3!$P$5,Sayfa3!$S$5))</f>
        <v>0.15000000000000036</v>
      </c>
      <c r="N539" s="52" t="str">
        <f>IF(E539="","",IF(K539&lt;Sayfa3!$P$5,"P",IF(K539&gt;Sayfa3!$S$5,"P","")))</f>
        <v>P</v>
      </c>
      <c r="O539" s="53">
        <f t="shared" si="64"/>
        <v>2.4391529999999992</v>
      </c>
      <c r="P539" s="54">
        <f t="shared" si="65"/>
        <v>8.66</v>
      </c>
      <c r="Q539" s="55"/>
      <c r="R539" s="56" t="s">
        <v>35</v>
      </c>
    </row>
    <row r="540" spans="1:18" s="56" customFormat="1" ht="17.25" customHeight="1" outlineLevel="1">
      <c r="A540" s="41">
        <f t="shared" si="66"/>
        <v>8.66</v>
      </c>
      <c r="B540" s="42">
        <f t="shared" si="69"/>
        <v>529</v>
      </c>
      <c r="C540" s="43">
        <v>41262</v>
      </c>
      <c r="D540" s="44" t="str">
        <f t="shared" si="70"/>
        <v>Aralık 2012</v>
      </c>
      <c r="E540" s="45" t="s">
        <v>35</v>
      </c>
      <c r="F540" s="46">
        <v>3</v>
      </c>
      <c r="G540" s="47">
        <v>6</v>
      </c>
      <c r="H540" s="48">
        <f t="shared" si="71"/>
        <v>18</v>
      </c>
      <c r="I540" s="49">
        <v>3.5508470000000001</v>
      </c>
      <c r="J540" s="50">
        <v>3.07</v>
      </c>
      <c r="K540" s="51">
        <f t="shared" si="67"/>
        <v>0.48084700000000025</v>
      </c>
      <c r="L540" s="53">
        <f t="shared" si="68"/>
        <v>2.5891529999999996</v>
      </c>
      <c r="M540" s="51">
        <f>IF(I540="",0,IF(K540&lt;0,Sayfa3!$P$5,Sayfa3!$S$5))</f>
        <v>0.15000000000000036</v>
      </c>
      <c r="N540" s="52" t="str">
        <f>IF(E540="","",IF(K540&lt;Sayfa3!$P$5,"P",IF(K540&gt;Sayfa3!$S$5,"P","")))</f>
        <v>P</v>
      </c>
      <c r="O540" s="53">
        <f t="shared" si="64"/>
        <v>2.4391529999999992</v>
      </c>
      <c r="P540" s="54">
        <f t="shared" si="65"/>
        <v>8.66</v>
      </c>
      <c r="Q540" s="55"/>
      <c r="R540" s="56" t="s">
        <v>35</v>
      </c>
    </row>
    <row r="541" spans="1:18" s="56" customFormat="1" ht="17.25" customHeight="1" outlineLevel="1">
      <c r="A541" s="41">
        <f t="shared" si="66"/>
        <v>8.66</v>
      </c>
      <c r="B541" s="42">
        <f t="shared" si="69"/>
        <v>530</v>
      </c>
      <c r="C541" s="43">
        <v>41262</v>
      </c>
      <c r="D541" s="44" t="str">
        <f t="shared" si="70"/>
        <v>Aralık 2012</v>
      </c>
      <c r="E541" s="45" t="s">
        <v>35</v>
      </c>
      <c r="F541" s="46">
        <v>7</v>
      </c>
      <c r="G541" s="47">
        <v>6</v>
      </c>
      <c r="H541" s="48">
        <f t="shared" si="71"/>
        <v>42</v>
      </c>
      <c r="I541" s="49">
        <v>3.5508470000000001</v>
      </c>
      <c r="J541" s="50">
        <v>3.07</v>
      </c>
      <c r="K541" s="51">
        <f t="shared" si="67"/>
        <v>0.48084700000000025</v>
      </c>
      <c r="L541" s="53">
        <f t="shared" si="68"/>
        <v>2.5891529999999996</v>
      </c>
      <c r="M541" s="51">
        <f>IF(I541="",0,IF(K541&lt;0,Sayfa3!$P$5,Sayfa3!$S$5))</f>
        <v>0.15000000000000036</v>
      </c>
      <c r="N541" s="52" t="str">
        <f>IF(E541="","",IF(K541&lt;Sayfa3!$P$5,"P",IF(K541&gt;Sayfa3!$S$5,"P","")))</f>
        <v>P</v>
      </c>
      <c r="O541" s="53">
        <f t="shared" si="64"/>
        <v>2.4391529999999992</v>
      </c>
      <c r="P541" s="54">
        <f t="shared" si="65"/>
        <v>8.66</v>
      </c>
      <c r="Q541" s="55"/>
      <c r="R541" s="56" t="s">
        <v>35</v>
      </c>
    </row>
    <row r="542" spans="1:18" s="56" customFormat="1" ht="17.25" customHeight="1" outlineLevel="1">
      <c r="A542" s="41">
        <f t="shared" si="66"/>
        <v>8.66</v>
      </c>
      <c r="B542" s="42">
        <f t="shared" si="69"/>
        <v>531</v>
      </c>
      <c r="C542" s="43">
        <v>41262</v>
      </c>
      <c r="D542" s="44" t="str">
        <f t="shared" si="70"/>
        <v>Aralık 2012</v>
      </c>
      <c r="E542" s="45" t="s">
        <v>35</v>
      </c>
      <c r="F542" s="46">
        <v>2</v>
      </c>
      <c r="G542" s="47">
        <v>6</v>
      </c>
      <c r="H542" s="48">
        <f t="shared" si="71"/>
        <v>12</v>
      </c>
      <c r="I542" s="49">
        <v>3.5508470000000001</v>
      </c>
      <c r="J542" s="50">
        <v>3.07</v>
      </c>
      <c r="K542" s="51">
        <f t="shared" si="67"/>
        <v>0.48084700000000025</v>
      </c>
      <c r="L542" s="53">
        <f t="shared" si="68"/>
        <v>2.5891529999999996</v>
      </c>
      <c r="M542" s="51">
        <f>IF(I542="",0,IF(K542&lt;0,Sayfa3!$P$5,Sayfa3!$S$5))</f>
        <v>0.15000000000000036</v>
      </c>
      <c r="N542" s="52" t="str">
        <f>IF(E542="","",IF(K542&lt;Sayfa3!$P$5,"P",IF(K542&gt;Sayfa3!$S$5,"P","")))</f>
        <v>P</v>
      </c>
      <c r="O542" s="53">
        <f t="shared" si="64"/>
        <v>2.4391529999999992</v>
      </c>
      <c r="P542" s="54">
        <f t="shared" si="65"/>
        <v>8.66</v>
      </c>
      <c r="Q542" s="55"/>
      <c r="R542" s="56" t="s">
        <v>35</v>
      </c>
    </row>
    <row r="543" spans="1:18" s="56" customFormat="1" ht="17.25" customHeight="1" outlineLevel="1">
      <c r="A543" s="41">
        <f t="shared" si="66"/>
        <v>8.66</v>
      </c>
      <c r="B543" s="42">
        <f t="shared" si="69"/>
        <v>532</v>
      </c>
      <c r="C543" s="43">
        <v>41262</v>
      </c>
      <c r="D543" s="44" t="str">
        <f t="shared" si="70"/>
        <v>Aralık 2012</v>
      </c>
      <c r="E543" s="45" t="s">
        <v>35</v>
      </c>
      <c r="F543" s="46">
        <v>5</v>
      </c>
      <c r="G543" s="47">
        <v>6</v>
      </c>
      <c r="H543" s="48">
        <f t="shared" si="71"/>
        <v>30</v>
      </c>
      <c r="I543" s="49">
        <v>3.5508470000000001</v>
      </c>
      <c r="J543" s="50">
        <v>3.07</v>
      </c>
      <c r="K543" s="51">
        <f t="shared" si="67"/>
        <v>0.48084700000000025</v>
      </c>
      <c r="L543" s="53">
        <f t="shared" si="68"/>
        <v>2.5891529999999996</v>
      </c>
      <c r="M543" s="51">
        <f>IF(I543="",0,IF(K543&lt;0,Sayfa3!$P$5,Sayfa3!$S$5))</f>
        <v>0.15000000000000036</v>
      </c>
      <c r="N543" s="52" t="str">
        <f>IF(E543="","",IF(K543&lt;Sayfa3!$P$5,"P",IF(K543&gt;Sayfa3!$S$5,"P","")))</f>
        <v>P</v>
      </c>
      <c r="O543" s="53">
        <f t="shared" si="64"/>
        <v>2.4391529999999992</v>
      </c>
      <c r="P543" s="54">
        <f t="shared" si="65"/>
        <v>8.66</v>
      </c>
      <c r="Q543" s="55"/>
      <c r="R543" s="56" t="s">
        <v>35</v>
      </c>
    </row>
    <row r="544" spans="1:18" s="56" customFormat="1" ht="17.25" customHeight="1" outlineLevel="1">
      <c r="A544" s="41">
        <f t="shared" si="66"/>
        <v>8.66</v>
      </c>
      <c r="B544" s="42">
        <f t="shared" si="69"/>
        <v>533</v>
      </c>
      <c r="C544" s="43">
        <v>41262</v>
      </c>
      <c r="D544" s="44" t="str">
        <f t="shared" si="70"/>
        <v>Aralık 2012</v>
      </c>
      <c r="E544" s="45" t="s">
        <v>35</v>
      </c>
      <c r="F544" s="46">
        <v>8</v>
      </c>
      <c r="G544" s="47">
        <v>6</v>
      </c>
      <c r="H544" s="48">
        <f t="shared" si="71"/>
        <v>48</v>
      </c>
      <c r="I544" s="49">
        <v>3.5508470000000001</v>
      </c>
      <c r="J544" s="50">
        <v>3.07</v>
      </c>
      <c r="K544" s="51">
        <f t="shared" si="67"/>
        <v>0.48084700000000025</v>
      </c>
      <c r="L544" s="53">
        <f t="shared" si="68"/>
        <v>2.5891529999999996</v>
      </c>
      <c r="M544" s="51">
        <f>IF(I544="",0,IF(K544&lt;0,Sayfa3!$P$5,Sayfa3!$S$5))</f>
        <v>0.15000000000000036</v>
      </c>
      <c r="N544" s="52" t="str">
        <f>IF(E544="","",IF(K544&lt;Sayfa3!$P$5,"P",IF(K544&gt;Sayfa3!$S$5,"P","")))</f>
        <v>P</v>
      </c>
      <c r="O544" s="53">
        <f t="shared" si="64"/>
        <v>2.4391529999999992</v>
      </c>
      <c r="P544" s="54">
        <f t="shared" si="65"/>
        <v>8.66</v>
      </c>
      <c r="Q544" s="55"/>
      <c r="R544" s="56" t="s">
        <v>35</v>
      </c>
    </row>
    <row r="545" spans="1:18" s="56" customFormat="1" ht="17.25" customHeight="1" outlineLevel="1">
      <c r="A545" s="41">
        <f t="shared" si="66"/>
        <v>8.66</v>
      </c>
      <c r="B545" s="42">
        <f t="shared" si="69"/>
        <v>534</v>
      </c>
      <c r="C545" s="43">
        <v>41262</v>
      </c>
      <c r="D545" s="44" t="str">
        <f t="shared" si="70"/>
        <v>Aralık 2012</v>
      </c>
      <c r="E545" s="45" t="s">
        <v>35</v>
      </c>
      <c r="F545" s="46">
        <v>7</v>
      </c>
      <c r="G545" s="47">
        <v>6</v>
      </c>
      <c r="H545" s="48">
        <f t="shared" si="71"/>
        <v>42</v>
      </c>
      <c r="I545" s="49">
        <v>3.5508470000000001</v>
      </c>
      <c r="J545" s="50">
        <v>3.07</v>
      </c>
      <c r="K545" s="51">
        <f t="shared" si="67"/>
        <v>0.48084700000000025</v>
      </c>
      <c r="L545" s="53">
        <f t="shared" si="68"/>
        <v>2.5891529999999996</v>
      </c>
      <c r="M545" s="51">
        <f>IF(I545="",0,IF(K545&lt;0,Sayfa3!$P$5,Sayfa3!$S$5))</f>
        <v>0.15000000000000036</v>
      </c>
      <c r="N545" s="52" t="str">
        <f>IF(E545="","",IF(K545&lt;Sayfa3!$P$5,"P",IF(K545&gt;Sayfa3!$S$5,"P","")))</f>
        <v>P</v>
      </c>
      <c r="O545" s="53">
        <f t="shared" si="64"/>
        <v>2.4391529999999992</v>
      </c>
      <c r="P545" s="54">
        <f t="shared" si="65"/>
        <v>8.66</v>
      </c>
      <c r="Q545" s="55"/>
      <c r="R545" s="56" t="s">
        <v>35</v>
      </c>
    </row>
    <row r="546" spans="1:18" s="56" customFormat="1" ht="17.25" customHeight="1" outlineLevel="1">
      <c r="A546" s="41">
        <f t="shared" si="66"/>
        <v>8.66</v>
      </c>
      <c r="B546" s="42">
        <f t="shared" si="69"/>
        <v>535</v>
      </c>
      <c r="C546" s="43">
        <v>41262</v>
      </c>
      <c r="D546" s="44" t="str">
        <f t="shared" si="70"/>
        <v>Aralık 2012</v>
      </c>
      <c r="E546" s="45" t="s">
        <v>35</v>
      </c>
      <c r="F546" s="46">
        <v>3</v>
      </c>
      <c r="G546" s="47">
        <v>6</v>
      </c>
      <c r="H546" s="48">
        <f t="shared" si="71"/>
        <v>18</v>
      </c>
      <c r="I546" s="49">
        <v>3.5508470000000001</v>
      </c>
      <c r="J546" s="50">
        <v>3.07</v>
      </c>
      <c r="K546" s="51">
        <f t="shared" si="67"/>
        <v>0.48084700000000025</v>
      </c>
      <c r="L546" s="53">
        <f t="shared" si="68"/>
        <v>2.5891529999999996</v>
      </c>
      <c r="M546" s="51">
        <f>IF(I546="",0,IF(K546&lt;0,Sayfa3!$P$5,Sayfa3!$S$5))</f>
        <v>0.15000000000000036</v>
      </c>
      <c r="N546" s="52" t="str">
        <f>IF(E546="","",IF(K546&lt;Sayfa3!$P$5,"P",IF(K546&gt;Sayfa3!$S$5,"P","")))</f>
        <v>P</v>
      </c>
      <c r="O546" s="53">
        <f t="shared" si="64"/>
        <v>2.4391529999999992</v>
      </c>
      <c r="P546" s="54">
        <f t="shared" si="65"/>
        <v>8.66</v>
      </c>
      <c r="Q546" s="55"/>
      <c r="R546" s="56" t="s">
        <v>35</v>
      </c>
    </row>
    <row r="547" spans="1:18" s="56" customFormat="1" ht="17.25" customHeight="1" outlineLevel="1">
      <c r="A547" s="41">
        <f t="shared" si="66"/>
        <v>8.66</v>
      </c>
      <c r="B547" s="42">
        <f t="shared" si="69"/>
        <v>536</v>
      </c>
      <c r="C547" s="43">
        <v>41267</v>
      </c>
      <c r="D547" s="44" t="str">
        <f t="shared" si="70"/>
        <v>Aralık 2012</v>
      </c>
      <c r="E547" s="45" t="s">
        <v>32</v>
      </c>
      <c r="F547" s="46">
        <v>7</v>
      </c>
      <c r="G547" s="47">
        <v>6</v>
      </c>
      <c r="H547" s="48">
        <f t="shared" si="71"/>
        <v>42</v>
      </c>
      <c r="I547" s="49">
        <v>3.5508470000000001</v>
      </c>
      <c r="J547" s="50">
        <v>3.07</v>
      </c>
      <c r="K547" s="51">
        <f t="shared" si="67"/>
        <v>0.48084700000000025</v>
      </c>
      <c r="L547" s="53">
        <f t="shared" si="68"/>
        <v>2.5891529999999996</v>
      </c>
      <c r="M547" s="51">
        <f>IF(I547="",0,IF(K547&lt;0,Sayfa3!$P$5,Sayfa3!$S$5))</f>
        <v>0.15000000000000036</v>
      </c>
      <c r="N547" s="52" t="str">
        <f>IF(E547="","",IF(K547&lt;Sayfa3!$P$5,"P",IF(K547&gt;Sayfa3!$S$5,"P","")))</f>
        <v>P</v>
      </c>
      <c r="O547" s="53">
        <f t="shared" si="64"/>
        <v>2.4391529999999992</v>
      </c>
      <c r="P547" s="54">
        <f t="shared" si="65"/>
        <v>8.66</v>
      </c>
      <c r="Q547" s="55"/>
      <c r="R547" s="56" t="s">
        <v>32</v>
      </c>
    </row>
    <row r="548" spans="1:18" s="56" customFormat="1" ht="17.25" customHeight="1" outlineLevel="1">
      <c r="A548" s="41">
        <f t="shared" si="66"/>
        <v>8.66</v>
      </c>
      <c r="B548" s="42">
        <f t="shared" si="69"/>
        <v>537</v>
      </c>
      <c r="C548" s="43">
        <v>41267</v>
      </c>
      <c r="D548" s="44" t="str">
        <f t="shared" si="70"/>
        <v>Aralık 2012</v>
      </c>
      <c r="E548" s="45" t="s">
        <v>32</v>
      </c>
      <c r="F548" s="46">
        <v>3</v>
      </c>
      <c r="G548" s="47">
        <v>6</v>
      </c>
      <c r="H548" s="48">
        <f t="shared" si="71"/>
        <v>18</v>
      </c>
      <c r="I548" s="49">
        <v>3.5508470000000001</v>
      </c>
      <c r="J548" s="50">
        <v>3.07</v>
      </c>
      <c r="K548" s="51">
        <f t="shared" si="67"/>
        <v>0.48084700000000025</v>
      </c>
      <c r="L548" s="53">
        <f t="shared" si="68"/>
        <v>2.5891529999999996</v>
      </c>
      <c r="M548" s="51">
        <f>IF(I548="",0,IF(K548&lt;0,Sayfa3!$P$5,Sayfa3!$S$5))</f>
        <v>0.15000000000000036</v>
      </c>
      <c r="N548" s="52" t="str">
        <f>IF(E548="","",IF(K548&lt;Sayfa3!$P$5,"P",IF(K548&gt;Sayfa3!$S$5,"P","")))</f>
        <v>P</v>
      </c>
      <c r="O548" s="53">
        <f t="shared" si="64"/>
        <v>2.4391529999999992</v>
      </c>
      <c r="P548" s="54">
        <f t="shared" si="65"/>
        <v>8.66</v>
      </c>
      <c r="Q548" s="55"/>
      <c r="R548" s="56" t="s">
        <v>32</v>
      </c>
    </row>
    <row r="549" spans="1:18" s="56" customFormat="1" ht="17.25" customHeight="1" outlineLevel="1">
      <c r="A549" s="41">
        <f t="shared" si="66"/>
        <v>8.66</v>
      </c>
      <c r="B549" s="42">
        <f t="shared" si="69"/>
        <v>538</v>
      </c>
      <c r="C549" s="43">
        <v>41267</v>
      </c>
      <c r="D549" s="44" t="str">
        <f t="shared" si="70"/>
        <v>Aralık 2012</v>
      </c>
      <c r="E549" s="45" t="s">
        <v>32</v>
      </c>
      <c r="F549" s="46">
        <v>3</v>
      </c>
      <c r="G549" s="47">
        <v>6</v>
      </c>
      <c r="H549" s="48">
        <f t="shared" si="71"/>
        <v>18</v>
      </c>
      <c r="I549" s="49">
        <v>3.5508470000000001</v>
      </c>
      <c r="J549" s="50">
        <v>3.07</v>
      </c>
      <c r="K549" s="51">
        <f t="shared" si="67"/>
        <v>0.48084700000000025</v>
      </c>
      <c r="L549" s="53">
        <f t="shared" si="68"/>
        <v>2.5891529999999996</v>
      </c>
      <c r="M549" s="51">
        <f>IF(I549="",0,IF(K549&lt;0,Sayfa3!$P$5,Sayfa3!$S$5))</f>
        <v>0.15000000000000036</v>
      </c>
      <c r="N549" s="52" t="str">
        <f>IF(E549="","",IF(K549&lt;Sayfa3!$P$5,"P",IF(K549&gt;Sayfa3!$S$5,"P","")))</f>
        <v>P</v>
      </c>
      <c r="O549" s="53">
        <f t="shared" si="64"/>
        <v>2.4391529999999992</v>
      </c>
      <c r="P549" s="54">
        <f t="shared" si="65"/>
        <v>8.66</v>
      </c>
      <c r="Q549" s="55"/>
      <c r="R549" s="56" t="s">
        <v>32</v>
      </c>
    </row>
    <row r="550" spans="1:18" s="56" customFormat="1" ht="17.25" customHeight="1" outlineLevel="1">
      <c r="A550" s="41">
        <f t="shared" si="66"/>
        <v>8.66</v>
      </c>
      <c r="B550" s="42">
        <f t="shared" si="69"/>
        <v>539</v>
      </c>
      <c r="C550" s="43">
        <v>41267</v>
      </c>
      <c r="D550" s="44" t="str">
        <f t="shared" si="70"/>
        <v>Aralık 2012</v>
      </c>
      <c r="E550" s="45" t="s">
        <v>32</v>
      </c>
      <c r="F550" s="46">
        <v>7</v>
      </c>
      <c r="G550" s="47">
        <v>6</v>
      </c>
      <c r="H550" s="48">
        <f t="shared" si="71"/>
        <v>42</v>
      </c>
      <c r="I550" s="49">
        <v>3.5508470000000001</v>
      </c>
      <c r="J550" s="50">
        <v>3.07</v>
      </c>
      <c r="K550" s="51">
        <f t="shared" si="67"/>
        <v>0.48084700000000025</v>
      </c>
      <c r="L550" s="53">
        <f t="shared" si="68"/>
        <v>2.5891529999999996</v>
      </c>
      <c r="M550" s="51">
        <f>IF(I550="",0,IF(K550&lt;0,Sayfa3!$P$5,Sayfa3!$S$5))</f>
        <v>0.15000000000000036</v>
      </c>
      <c r="N550" s="52" t="str">
        <f>IF(E550="","",IF(K550&lt;Sayfa3!$P$5,"P",IF(K550&gt;Sayfa3!$S$5,"P","")))</f>
        <v>P</v>
      </c>
      <c r="O550" s="53">
        <f t="shared" si="64"/>
        <v>2.4391529999999992</v>
      </c>
      <c r="P550" s="54">
        <f t="shared" si="65"/>
        <v>8.66</v>
      </c>
      <c r="Q550" s="55"/>
      <c r="R550" s="56" t="s">
        <v>32</v>
      </c>
    </row>
    <row r="551" spans="1:18" s="56" customFormat="1" ht="17.25" customHeight="1" outlineLevel="1">
      <c r="A551" s="41">
        <f t="shared" si="66"/>
        <v>8.66</v>
      </c>
      <c r="B551" s="42">
        <f t="shared" si="69"/>
        <v>540</v>
      </c>
      <c r="C551" s="43">
        <v>41267</v>
      </c>
      <c r="D551" s="44" t="str">
        <f t="shared" si="70"/>
        <v>Aralık 2012</v>
      </c>
      <c r="E551" s="45" t="s">
        <v>32</v>
      </c>
      <c r="F551" s="46">
        <v>7</v>
      </c>
      <c r="G551" s="47">
        <v>6</v>
      </c>
      <c r="H551" s="48">
        <f t="shared" si="71"/>
        <v>42</v>
      </c>
      <c r="I551" s="49">
        <v>3.5508470000000001</v>
      </c>
      <c r="J551" s="50">
        <v>3.07</v>
      </c>
      <c r="K551" s="51">
        <f t="shared" si="67"/>
        <v>0.48084700000000025</v>
      </c>
      <c r="L551" s="53">
        <f t="shared" si="68"/>
        <v>2.5891529999999996</v>
      </c>
      <c r="M551" s="51">
        <f>IF(I551="",0,IF(K551&lt;0,Sayfa3!$P$5,Sayfa3!$S$5))</f>
        <v>0.15000000000000036</v>
      </c>
      <c r="N551" s="52" t="str">
        <f>IF(E551="","",IF(K551&lt;Sayfa3!$P$5,"P",IF(K551&gt;Sayfa3!$S$5,"P","")))</f>
        <v>P</v>
      </c>
      <c r="O551" s="53">
        <f t="shared" si="64"/>
        <v>2.4391529999999992</v>
      </c>
      <c r="P551" s="54">
        <f t="shared" si="65"/>
        <v>8.66</v>
      </c>
      <c r="Q551" s="55"/>
      <c r="R551" s="56" t="s">
        <v>32</v>
      </c>
    </row>
    <row r="552" spans="1:18" s="56" customFormat="1" ht="17.25" customHeight="1" outlineLevel="1">
      <c r="A552" s="41">
        <f t="shared" si="66"/>
        <v>8.66</v>
      </c>
      <c r="B552" s="42">
        <f t="shared" si="69"/>
        <v>541</v>
      </c>
      <c r="C552" s="43">
        <v>41267</v>
      </c>
      <c r="D552" s="44" t="str">
        <f t="shared" si="70"/>
        <v>Aralık 2012</v>
      </c>
      <c r="E552" s="45" t="s">
        <v>32</v>
      </c>
      <c r="F552" s="46">
        <v>3</v>
      </c>
      <c r="G552" s="47">
        <v>6</v>
      </c>
      <c r="H552" s="48">
        <f t="shared" si="71"/>
        <v>18</v>
      </c>
      <c r="I552" s="49">
        <v>3.5508470000000001</v>
      </c>
      <c r="J552" s="50">
        <v>3.07</v>
      </c>
      <c r="K552" s="51">
        <f t="shared" si="67"/>
        <v>0.48084700000000025</v>
      </c>
      <c r="L552" s="53">
        <f t="shared" si="68"/>
        <v>2.5891529999999996</v>
      </c>
      <c r="M552" s="51">
        <f>IF(I552="",0,IF(K552&lt;0,Sayfa3!$P$5,Sayfa3!$S$5))</f>
        <v>0.15000000000000036</v>
      </c>
      <c r="N552" s="52" t="str">
        <f>IF(E552="","",IF(K552&lt;Sayfa3!$P$5,"P",IF(K552&gt;Sayfa3!$S$5,"P","")))</f>
        <v>P</v>
      </c>
      <c r="O552" s="53">
        <f t="shared" si="64"/>
        <v>2.4391529999999992</v>
      </c>
      <c r="P552" s="54">
        <f t="shared" si="65"/>
        <v>8.66</v>
      </c>
      <c r="Q552" s="55"/>
      <c r="R552" s="56" t="s">
        <v>32</v>
      </c>
    </row>
    <row r="553" spans="1:18" s="56" customFormat="1" ht="17.25" customHeight="1" outlineLevel="1">
      <c r="A553" s="41">
        <f t="shared" si="66"/>
        <v>8.66</v>
      </c>
      <c r="B553" s="42">
        <f t="shared" si="69"/>
        <v>542</v>
      </c>
      <c r="C553" s="43">
        <v>41267</v>
      </c>
      <c r="D553" s="44" t="str">
        <f t="shared" si="70"/>
        <v>Aralık 2012</v>
      </c>
      <c r="E553" s="45" t="s">
        <v>32</v>
      </c>
      <c r="F553" s="46">
        <v>3</v>
      </c>
      <c r="G553" s="47">
        <v>6</v>
      </c>
      <c r="H553" s="48">
        <f t="shared" si="71"/>
        <v>18</v>
      </c>
      <c r="I553" s="49">
        <v>3.5508470000000001</v>
      </c>
      <c r="J553" s="50">
        <v>3.07</v>
      </c>
      <c r="K553" s="51">
        <f t="shared" si="67"/>
        <v>0.48084700000000025</v>
      </c>
      <c r="L553" s="53">
        <f t="shared" si="68"/>
        <v>2.5891529999999996</v>
      </c>
      <c r="M553" s="51">
        <f>IF(I553="",0,IF(K553&lt;0,Sayfa3!$P$5,Sayfa3!$S$5))</f>
        <v>0.15000000000000036</v>
      </c>
      <c r="N553" s="52" t="str">
        <f>IF(E553="","",IF(K553&lt;Sayfa3!$P$5,"P",IF(K553&gt;Sayfa3!$S$5,"P","")))</f>
        <v>P</v>
      </c>
      <c r="O553" s="53">
        <f t="shared" si="64"/>
        <v>2.4391529999999992</v>
      </c>
      <c r="P553" s="54">
        <f t="shared" si="65"/>
        <v>8.66</v>
      </c>
      <c r="Q553" s="55"/>
      <c r="R553" s="56" t="s">
        <v>32</v>
      </c>
    </row>
    <row r="554" spans="1:18" s="56" customFormat="1" ht="17.25" customHeight="1" outlineLevel="1">
      <c r="A554" s="41">
        <f t="shared" si="66"/>
        <v>8.66</v>
      </c>
      <c r="B554" s="42">
        <f t="shared" si="69"/>
        <v>543</v>
      </c>
      <c r="C554" s="43">
        <v>41267</v>
      </c>
      <c r="D554" s="44" t="str">
        <f t="shared" si="70"/>
        <v>Aralık 2012</v>
      </c>
      <c r="E554" s="45" t="s">
        <v>32</v>
      </c>
      <c r="F554" s="46">
        <v>7</v>
      </c>
      <c r="G554" s="47">
        <v>6</v>
      </c>
      <c r="H554" s="48">
        <f t="shared" si="71"/>
        <v>42</v>
      </c>
      <c r="I554" s="49">
        <v>3.5508470000000001</v>
      </c>
      <c r="J554" s="50">
        <v>3.07</v>
      </c>
      <c r="K554" s="51">
        <f t="shared" si="67"/>
        <v>0.48084700000000025</v>
      </c>
      <c r="L554" s="53">
        <f t="shared" si="68"/>
        <v>2.5891529999999996</v>
      </c>
      <c r="M554" s="51">
        <f>IF(I554="",0,IF(K554&lt;0,Sayfa3!$P$5,Sayfa3!$S$5))</f>
        <v>0.15000000000000036</v>
      </c>
      <c r="N554" s="52" t="str">
        <f>IF(E554="","",IF(K554&lt;Sayfa3!$P$5,"P",IF(K554&gt;Sayfa3!$S$5,"P","")))</f>
        <v>P</v>
      </c>
      <c r="O554" s="53">
        <f t="shared" si="64"/>
        <v>2.4391529999999992</v>
      </c>
      <c r="P554" s="54">
        <f t="shared" si="65"/>
        <v>8.66</v>
      </c>
      <c r="Q554" s="55"/>
      <c r="R554" s="56" t="s">
        <v>32</v>
      </c>
    </row>
    <row r="555" spans="1:18" s="56" customFormat="1" ht="17.25" customHeight="1" outlineLevel="1">
      <c r="A555" s="41">
        <f t="shared" si="66"/>
        <v>8.66</v>
      </c>
      <c r="B555" s="42">
        <f t="shared" si="69"/>
        <v>544</v>
      </c>
      <c r="C555" s="43">
        <v>41267</v>
      </c>
      <c r="D555" s="44" t="str">
        <f t="shared" si="70"/>
        <v>Aralık 2012</v>
      </c>
      <c r="E555" s="45" t="s">
        <v>32</v>
      </c>
      <c r="F555" s="46">
        <v>3</v>
      </c>
      <c r="G555" s="47">
        <v>6</v>
      </c>
      <c r="H555" s="48">
        <f t="shared" si="71"/>
        <v>18</v>
      </c>
      <c r="I555" s="49">
        <v>3.5508470000000001</v>
      </c>
      <c r="J555" s="50">
        <v>3.07</v>
      </c>
      <c r="K555" s="51">
        <f t="shared" si="67"/>
        <v>0.48084700000000025</v>
      </c>
      <c r="L555" s="53">
        <f t="shared" si="68"/>
        <v>2.5891529999999996</v>
      </c>
      <c r="M555" s="51">
        <f>IF(I555="",0,IF(K555&lt;0,Sayfa3!$P$5,Sayfa3!$S$5))</f>
        <v>0.15000000000000036</v>
      </c>
      <c r="N555" s="52" t="str">
        <f>IF(E555="","",IF(K555&lt;Sayfa3!$P$5,"P",IF(K555&gt;Sayfa3!$S$5,"P","")))</f>
        <v>P</v>
      </c>
      <c r="O555" s="53">
        <f t="shared" si="64"/>
        <v>2.4391529999999992</v>
      </c>
      <c r="P555" s="54">
        <f t="shared" si="65"/>
        <v>8.66</v>
      </c>
      <c r="Q555" s="55"/>
      <c r="R555" s="56" t="s">
        <v>32</v>
      </c>
    </row>
    <row r="556" spans="1:18" s="56" customFormat="1" ht="17.25" customHeight="1" outlineLevel="1">
      <c r="A556" s="41">
        <f t="shared" si="66"/>
        <v>8.66</v>
      </c>
      <c r="B556" s="42">
        <f t="shared" si="69"/>
        <v>545</v>
      </c>
      <c r="C556" s="43">
        <v>41267</v>
      </c>
      <c r="D556" s="44" t="str">
        <f t="shared" si="70"/>
        <v>Aralık 2012</v>
      </c>
      <c r="E556" s="45" t="s">
        <v>32</v>
      </c>
      <c r="F556" s="46">
        <v>7</v>
      </c>
      <c r="G556" s="47">
        <v>6</v>
      </c>
      <c r="H556" s="48">
        <f t="shared" si="71"/>
        <v>42</v>
      </c>
      <c r="I556" s="49">
        <v>3.5508470000000001</v>
      </c>
      <c r="J556" s="50">
        <v>3.07</v>
      </c>
      <c r="K556" s="51">
        <f t="shared" si="67"/>
        <v>0.48084700000000025</v>
      </c>
      <c r="L556" s="53">
        <f t="shared" si="68"/>
        <v>2.5891529999999996</v>
      </c>
      <c r="M556" s="51">
        <f>IF(I556="",0,IF(K556&lt;0,Sayfa3!$P$5,Sayfa3!$S$5))</f>
        <v>0.15000000000000036</v>
      </c>
      <c r="N556" s="52" t="str">
        <f>IF(E556="","",IF(K556&lt;Sayfa3!$P$5,"P",IF(K556&gt;Sayfa3!$S$5,"P","")))</f>
        <v>P</v>
      </c>
      <c r="O556" s="53">
        <f t="shared" si="64"/>
        <v>2.4391529999999992</v>
      </c>
      <c r="P556" s="54">
        <f t="shared" si="65"/>
        <v>8.66</v>
      </c>
      <c r="Q556" s="55"/>
      <c r="R556" s="56" t="s">
        <v>32</v>
      </c>
    </row>
    <row r="557" spans="1:18" s="56" customFormat="1" ht="17.25" customHeight="1" outlineLevel="1">
      <c r="A557" s="41">
        <f t="shared" si="66"/>
        <v>8.66</v>
      </c>
      <c r="B557" s="42">
        <f t="shared" si="69"/>
        <v>546</v>
      </c>
      <c r="C557" s="43">
        <v>41267</v>
      </c>
      <c r="D557" s="44" t="str">
        <f t="shared" si="70"/>
        <v>Aralık 2012</v>
      </c>
      <c r="E557" s="45" t="s">
        <v>35</v>
      </c>
      <c r="F557" s="46">
        <v>3</v>
      </c>
      <c r="G557" s="47">
        <v>6</v>
      </c>
      <c r="H557" s="48">
        <f t="shared" si="71"/>
        <v>18</v>
      </c>
      <c r="I557" s="49">
        <v>3.5508470000000001</v>
      </c>
      <c r="J557" s="50">
        <v>3.07</v>
      </c>
      <c r="K557" s="51">
        <f t="shared" si="67"/>
        <v>0.48084700000000025</v>
      </c>
      <c r="L557" s="53">
        <f t="shared" si="68"/>
        <v>2.5891529999999996</v>
      </c>
      <c r="M557" s="51">
        <f>IF(I557="",0,IF(K557&lt;0,Sayfa3!$P$5,Sayfa3!$S$5))</f>
        <v>0.15000000000000036</v>
      </c>
      <c r="N557" s="52" t="str">
        <f>IF(E557="","",IF(K557&lt;Sayfa3!$P$5,"P",IF(K557&gt;Sayfa3!$S$5,"P","")))</f>
        <v>P</v>
      </c>
      <c r="O557" s="53">
        <f t="shared" si="64"/>
        <v>2.4391529999999992</v>
      </c>
      <c r="P557" s="54">
        <f t="shared" si="65"/>
        <v>8.66</v>
      </c>
      <c r="Q557" s="55"/>
      <c r="R557" s="56" t="s">
        <v>35</v>
      </c>
    </row>
    <row r="558" spans="1:18" s="56" customFormat="1" ht="17.25" customHeight="1" outlineLevel="1">
      <c r="A558" s="41">
        <f t="shared" si="66"/>
        <v>8.66</v>
      </c>
      <c r="B558" s="42">
        <f t="shared" si="69"/>
        <v>547</v>
      </c>
      <c r="C558" s="43">
        <v>41267</v>
      </c>
      <c r="D558" s="44" t="str">
        <f t="shared" si="70"/>
        <v>Aralık 2012</v>
      </c>
      <c r="E558" s="45" t="s">
        <v>35</v>
      </c>
      <c r="F558" s="46">
        <v>7</v>
      </c>
      <c r="G558" s="47">
        <v>6</v>
      </c>
      <c r="H558" s="48">
        <f t="shared" si="71"/>
        <v>42</v>
      </c>
      <c r="I558" s="49">
        <v>3.5508470000000001</v>
      </c>
      <c r="J558" s="50">
        <v>3.07</v>
      </c>
      <c r="K558" s="51">
        <f t="shared" si="67"/>
        <v>0.48084700000000025</v>
      </c>
      <c r="L558" s="53">
        <f t="shared" si="68"/>
        <v>2.5891529999999996</v>
      </c>
      <c r="M558" s="51">
        <f>IF(I558="",0,IF(K558&lt;0,Sayfa3!$P$5,Sayfa3!$S$5))</f>
        <v>0.15000000000000036</v>
      </c>
      <c r="N558" s="52" t="str">
        <f>IF(E558="","",IF(K558&lt;Sayfa3!$P$5,"P",IF(K558&gt;Sayfa3!$S$5,"P","")))</f>
        <v>P</v>
      </c>
      <c r="O558" s="53">
        <f t="shared" si="64"/>
        <v>2.4391529999999992</v>
      </c>
      <c r="P558" s="54">
        <f t="shared" si="65"/>
        <v>8.66</v>
      </c>
      <c r="Q558" s="55"/>
      <c r="R558" s="56" t="s">
        <v>35</v>
      </c>
    </row>
    <row r="559" spans="1:18" s="56" customFormat="1" ht="17.25" customHeight="1" outlineLevel="1">
      <c r="A559" s="41">
        <f t="shared" si="66"/>
        <v>8.66</v>
      </c>
      <c r="B559" s="42">
        <f t="shared" si="69"/>
        <v>548</v>
      </c>
      <c r="C559" s="43">
        <v>41267</v>
      </c>
      <c r="D559" s="44" t="str">
        <f t="shared" si="70"/>
        <v>Aralık 2012</v>
      </c>
      <c r="E559" s="45" t="s">
        <v>32</v>
      </c>
      <c r="F559" s="46">
        <v>7</v>
      </c>
      <c r="G559" s="47">
        <v>6</v>
      </c>
      <c r="H559" s="48">
        <f t="shared" si="71"/>
        <v>42</v>
      </c>
      <c r="I559" s="49">
        <v>3.5508470000000001</v>
      </c>
      <c r="J559" s="50">
        <v>3.07</v>
      </c>
      <c r="K559" s="51">
        <f t="shared" si="67"/>
        <v>0.48084700000000025</v>
      </c>
      <c r="L559" s="53">
        <f t="shared" si="68"/>
        <v>2.5891529999999996</v>
      </c>
      <c r="M559" s="51">
        <f>IF(I559="",0,IF(K559&lt;0,Sayfa3!$P$5,Sayfa3!$S$5))</f>
        <v>0.15000000000000036</v>
      </c>
      <c r="N559" s="52" t="str">
        <f>IF(E559="","",IF(K559&lt;Sayfa3!$P$5,"P",IF(K559&gt;Sayfa3!$S$5,"P","")))</f>
        <v>P</v>
      </c>
      <c r="O559" s="53">
        <f t="shared" si="64"/>
        <v>2.4391529999999992</v>
      </c>
      <c r="P559" s="54">
        <f t="shared" si="65"/>
        <v>8.66</v>
      </c>
      <c r="Q559" s="55"/>
      <c r="R559" s="56" t="s">
        <v>32</v>
      </c>
    </row>
    <row r="560" spans="1:18" s="56" customFormat="1" ht="17.25" customHeight="1" outlineLevel="1">
      <c r="A560" s="41">
        <f t="shared" si="66"/>
        <v>8.66</v>
      </c>
      <c r="B560" s="42">
        <f t="shared" si="69"/>
        <v>549</v>
      </c>
      <c r="C560" s="43">
        <v>41267</v>
      </c>
      <c r="D560" s="44" t="str">
        <f t="shared" si="70"/>
        <v>Aralık 2012</v>
      </c>
      <c r="E560" s="45" t="s">
        <v>32</v>
      </c>
      <c r="F560" s="46">
        <v>3</v>
      </c>
      <c r="G560" s="47">
        <v>6</v>
      </c>
      <c r="H560" s="48">
        <f t="shared" si="71"/>
        <v>18</v>
      </c>
      <c r="I560" s="49">
        <v>3.5508470000000001</v>
      </c>
      <c r="J560" s="50">
        <v>3.07</v>
      </c>
      <c r="K560" s="51">
        <f t="shared" si="67"/>
        <v>0.48084700000000025</v>
      </c>
      <c r="L560" s="53">
        <f t="shared" si="68"/>
        <v>2.5891529999999996</v>
      </c>
      <c r="M560" s="51">
        <f>IF(I560="",0,IF(K560&lt;0,Sayfa3!$P$5,Sayfa3!$S$5))</f>
        <v>0.15000000000000036</v>
      </c>
      <c r="N560" s="52" t="str">
        <f>IF(E560="","",IF(K560&lt;Sayfa3!$P$5,"P",IF(K560&gt;Sayfa3!$S$5,"P","")))</f>
        <v>P</v>
      </c>
      <c r="O560" s="53">
        <f t="shared" si="64"/>
        <v>2.4391529999999992</v>
      </c>
      <c r="P560" s="54">
        <f t="shared" si="65"/>
        <v>8.66</v>
      </c>
      <c r="Q560" s="55"/>
      <c r="R560" s="56" t="s">
        <v>32</v>
      </c>
    </row>
    <row r="561" spans="1:18" s="56" customFormat="1" ht="17.25" customHeight="1" outlineLevel="1">
      <c r="A561" s="41">
        <f t="shared" si="66"/>
        <v>8.66</v>
      </c>
      <c r="B561" s="42">
        <f t="shared" si="69"/>
        <v>550</v>
      </c>
      <c r="C561" s="43">
        <v>41269</v>
      </c>
      <c r="D561" s="44" t="str">
        <f t="shared" si="70"/>
        <v>Aralık 2012</v>
      </c>
      <c r="E561" s="45" t="s">
        <v>32</v>
      </c>
      <c r="F561" s="46">
        <v>3</v>
      </c>
      <c r="G561" s="47">
        <v>6</v>
      </c>
      <c r="H561" s="48">
        <f t="shared" si="71"/>
        <v>18</v>
      </c>
      <c r="I561" s="49">
        <v>3.5508470000000001</v>
      </c>
      <c r="J561" s="50">
        <v>3.07</v>
      </c>
      <c r="K561" s="51">
        <f t="shared" si="67"/>
        <v>0.48084700000000025</v>
      </c>
      <c r="L561" s="53">
        <f t="shared" si="68"/>
        <v>2.5891529999999996</v>
      </c>
      <c r="M561" s="51">
        <f>IF(I561="",0,IF(K561&lt;0,Sayfa3!$P$5,Sayfa3!$S$5))</f>
        <v>0.15000000000000036</v>
      </c>
      <c r="N561" s="52" t="str">
        <f>IF(E561="","",IF(K561&lt;Sayfa3!$P$5,"P",IF(K561&gt;Sayfa3!$S$5,"P","")))</f>
        <v>P</v>
      </c>
      <c r="O561" s="53">
        <f t="shared" si="64"/>
        <v>2.4391529999999992</v>
      </c>
      <c r="P561" s="54">
        <f t="shared" si="65"/>
        <v>8.66</v>
      </c>
      <c r="Q561" s="55"/>
      <c r="R561" s="56" t="s">
        <v>32</v>
      </c>
    </row>
    <row r="562" spans="1:18" s="56" customFormat="1" ht="17.25" customHeight="1" outlineLevel="1">
      <c r="A562" s="41">
        <f t="shared" si="66"/>
        <v>8.66</v>
      </c>
      <c r="B562" s="42">
        <f t="shared" si="69"/>
        <v>551</v>
      </c>
      <c r="C562" s="43">
        <v>41269</v>
      </c>
      <c r="D562" s="44" t="str">
        <f t="shared" si="70"/>
        <v>Aralık 2012</v>
      </c>
      <c r="E562" s="45" t="s">
        <v>32</v>
      </c>
      <c r="F562" s="46">
        <v>7</v>
      </c>
      <c r="G562" s="47">
        <v>6</v>
      </c>
      <c r="H562" s="48">
        <f t="shared" si="71"/>
        <v>42</v>
      </c>
      <c r="I562" s="49">
        <v>3.5508470000000001</v>
      </c>
      <c r="J562" s="50">
        <v>3.07</v>
      </c>
      <c r="K562" s="51">
        <f t="shared" si="67"/>
        <v>0.48084700000000025</v>
      </c>
      <c r="L562" s="53">
        <f t="shared" si="68"/>
        <v>2.5891529999999996</v>
      </c>
      <c r="M562" s="51">
        <f>IF(I562="",0,IF(K562&lt;0,Sayfa3!$P$5,Sayfa3!$S$5))</f>
        <v>0.15000000000000036</v>
      </c>
      <c r="N562" s="52" t="str">
        <f>IF(E562="","",IF(K562&lt;Sayfa3!$P$5,"P",IF(K562&gt;Sayfa3!$S$5,"P","")))</f>
        <v>P</v>
      </c>
      <c r="O562" s="53">
        <f t="shared" si="64"/>
        <v>2.4391529999999992</v>
      </c>
      <c r="P562" s="54">
        <f t="shared" si="65"/>
        <v>8.66</v>
      </c>
      <c r="Q562" s="55"/>
      <c r="R562" s="56" t="s">
        <v>32</v>
      </c>
    </row>
    <row r="563" spans="1:18" s="56" customFormat="1" ht="17.25" customHeight="1" outlineLevel="1">
      <c r="A563" s="41">
        <f t="shared" si="66"/>
        <v>8.66</v>
      </c>
      <c r="B563" s="42">
        <f t="shared" si="69"/>
        <v>552</v>
      </c>
      <c r="C563" s="43">
        <v>41269</v>
      </c>
      <c r="D563" s="44" t="str">
        <f t="shared" si="70"/>
        <v>Aralık 2012</v>
      </c>
      <c r="E563" s="45" t="s">
        <v>32</v>
      </c>
      <c r="F563" s="46">
        <v>3</v>
      </c>
      <c r="G563" s="47">
        <v>6</v>
      </c>
      <c r="H563" s="48">
        <f t="shared" si="71"/>
        <v>18</v>
      </c>
      <c r="I563" s="49">
        <v>3.5508470000000001</v>
      </c>
      <c r="J563" s="50">
        <v>3.07</v>
      </c>
      <c r="K563" s="51">
        <f t="shared" si="67"/>
        <v>0.48084700000000025</v>
      </c>
      <c r="L563" s="53">
        <f t="shared" si="68"/>
        <v>2.5891529999999996</v>
      </c>
      <c r="M563" s="51">
        <f>IF(I563="",0,IF(K563&lt;0,Sayfa3!$P$5,Sayfa3!$S$5))</f>
        <v>0.15000000000000036</v>
      </c>
      <c r="N563" s="52" t="str">
        <f>IF(E563="","",IF(K563&lt;Sayfa3!$P$5,"P",IF(K563&gt;Sayfa3!$S$5,"P","")))</f>
        <v>P</v>
      </c>
      <c r="O563" s="53">
        <f t="shared" si="64"/>
        <v>2.4391529999999992</v>
      </c>
      <c r="P563" s="54">
        <f t="shared" si="65"/>
        <v>8.66</v>
      </c>
      <c r="Q563" s="55"/>
      <c r="R563" s="56" t="s">
        <v>32</v>
      </c>
    </row>
    <row r="564" spans="1:18" s="56" customFormat="1" ht="17.25" customHeight="1" outlineLevel="1">
      <c r="A564" s="41">
        <f t="shared" si="66"/>
        <v>8.66</v>
      </c>
      <c r="B564" s="42">
        <f t="shared" si="69"/>
        <v>553</v>
      </c>
      <c r="C564" s="43">
        <v>41269</v>
      </c>
      <c r="D564" s="44" t="str">
        <f t="shared" si="70"/>
        <v>Aralık 2012</v>
      </c>
      <c r="E564" s="45" t="s">
        <v>32</v>
      </c>
      <c r="F564" s="46">
        <v>7</v>
      </c>
      <c r="G564" s="47">
        <v>6</v>
      </c>
      <c r="H564" s="48">
        <f t="shared" si="71"/>
        <v>42</v>
      </c>
      <c r="I564" s="49">
        <v>3.5508470000000001</v>
      </c>
      <c r="J564" s="50">
        <v>3.07</v>
      </c>
      <c r="K564" s="51">
        <f t="shared" si="67"/>
        <v>0.48084700000000025</v>
      </c>
      <c r="L564" s="53">
        <f t="shared" si="68"/>
        <v>2.5891529999999996</v>
      </c>
      <c r="M564" s="51">
        <f>IF(I564="",0,IF(K564&lt;0,Sayfa3!$P$5,Sayfa3!$S$5))</f>
        <v>0.15000000000000036</v>
      </c>
      <c r="N564" s="52" t="str">
        <f>IF(E564="","",IF(K564&lt;Sayfa3!$P$5,"P",IF(K564&gt;Sayfa3!$S$5,"P","")))</f>
        <v>P</v>
      </c>
      <c r="O564" s="53">
        <f t="shared" si="64"/>
        <v>2.4391529999999992</v>
      </c>
      <c r="P564" s="54">
        <f t="shared" si="65"/>
        <v>8.66</v>
      </c>
      <c r="Q564" s="55"/>
      <c r="R564" s="56" t="s">
        <v>32</v>
      </c>
    </row>
    <row r="565" spans="1:18" s="56" customFormat="1" ht="17.25" customHeight="1" outlineLevel="1">
      <c r="A565" s="41">
        <f t="shared" si="66"/>
        <v>8.66</v>
      </c>
      <c r="B565" s="42">
        <f t="shared" si="69"/>
        <v>554</v>
      </c>
      <c r="C565" s="43">
        <v>41269</v>
      </c>
      <c r="D565" s="44" t="str">
        <f t="shared" si="70"/>
        <v>Aralık 2012</v>
      </c>
      <c r="E565" s="45" t="s">
        <v>32</v>
      </c>
      <c r="F565" s="46">
        <v>7</v>
      </c>
      <c r="G565" s="47">
        <v>6</v>
      </c>
      <c r="H565" s="48">
        <f t="shared" si="71"/>
        <v>42</v>
      </c>
      <c r="I565" s="49">
        <v>3.5508470000000001</v>
      </c>
      <c r="J565" s="50">
        <v>3.07</v>
      </c>
      <c r="K565" s="51">
        <f t="shared" si="67"/>
        <v>0.48084700000000025</v>
      </c>
      <c r="L565" s="53">
        <f t="shared" si="68"/>
        <v>2.5891529999999996</v>
      </c>
      <c r="M565" s="51">
        <f>IF(I565="",0,IF(K565&lt;0,Sayfa3!$P$5,Sayfa3!$S$5))</f>
        <v>0.15000000000000036</v>
      </c>
      <c r="N565" s="52" t="str">
        <f>IF(E565="","",IF(K565&lt;Sayfa3!$P$5,"P",IF(K565&gt;Sayfa3!$S$5,"P","")))</f>
        <v>P</v>
      </c>
      <c r="O565" s="53">
        <f t="shared" si="64"/>
        <v>2.4391529999999992</v>
      </c>
      <c r="P565" s="54">
        <f t="shared" si="65"/>
        <v>8.66</v>
      </c>
      <c r="Q565" s="55"/>
      <c r="R565" s="56" t="s">
        <v>32</v>
      </c>
    </row>
    <row r="566" spans="1:18" s="56" customFormat="1" ht="17.25" customHeight="1" outlineLevel="1">
      <c r="A566" s="41">
        <f t="shared" si="66"/>
        <v>8.66</v>
      </c>
      <c r="B566" s="42">
        <f t="shared" si="69"/>
        <v>555</v>
      </c>
      <c r="C566" s="43">
        <v>41269</v>
      </c>
      <c r="D566" s="44" t="str">
        <f t="shared" si="70"/>
        <v>Aralık 2012</v>
      </c>
      <c r="E566" s="45" t="s">
        <v>32</v>
      </c>
      <c r="F566" s="46">
        <v>3</v>
      </c>
      <c r="G566" s="47">
        <v>6</v>
      </c>
      <c r="H566" s="48">
        <f t="shared" si="71"/>
        <v>18</v>
      </c>
      <c r="I566" s="49">
        <v>3.5508470000000001</v>
      </c>
      <c r="J566" s="50">
        <v>3.07</v>
      </c>
      <c r="K566" s="51">
        <f t="shared" si="67"/>
        <v>0.48084700000000025</v>
      </c>
      <c r="L566" s="53">
        <f t="shared" si="68"/>
        <v>2.5891529999999996</v>
      </c>
      <c r="M566" s="51">
        <f>IF(I566="",0,IF(K566&lt;0,Sayfa3!$P$5,Sayfa3!$S$5))</f>
        <v>0.15000000000000036</v>
      </c>
      <c r="N566" s="52" t="str">
        <f>IF(E566="","",IF(K566&lt;Sayfa3!$P$5,"P",IF(K566&gt;Sayfa3!$S$5,"P","")))</f>
        <v>P</v>
      </c>
      <c r="O566" s="53">
        <f t="shared" si="64"/>
        <v>2.4391529999999992</v>
      </c>
      <c r="P566" s="54">
        <f t="shared" si="65"/>
        <v>8.66</v>
      </c>
      <c r="Q566" s="55"/>
      <c r="R566" s="56" t="s">
        <v>32</v>
      </c>
    </row>
    <row r="567" spans="1:18" s="56" customFormat="1" ht="17.25" customHeight="1" outlineLevel="1">
      <c r="A567" s="41">
        <f t="shared" si="66"/>
        <v>8.66</v>
      </c>
      <c r="B567" s="42">
        <f t="shared" si="69"/>
        <v>556</v>
      </c>
      <c r="C567" s="43">
        <v>41269</v>
      </c>
      <c r="D567" s="44" t="str">
        <f t="shared" si="70"/>
        <v>Aralık 2012</v>
      </c>
      <c r="E567" s="45" t="s">
        <v>35</v>
      </c>
      <c r="F567" s="46">
        <v>7</v>
      </c>
      <c r="G567" s="47">
        <v>6</v>
      </c>
      <c r="H567" s="48">
        <f t="shared" si="71"/>
        <v>42</v>
      </c>
      <c r="I567" s="49">
        <v>3.5508470000000001</v>
      </c>
      <c r="J567" s="50">
        <v>3.07</v>
      </c>
      <c r="K567" s="51">
        <f t="shared" si="67"/>
        <v>0.48084700000000025</v>
      </c>
      <c r="L567" s="53">
        <f t="shared" si="68"/>
        <v>2.5891529999999996</v>
      </c>
      <c r="M567" s="51">
        <f>IF(I567="",0,IF(K567&lt;0,Sayfa3!$P$5,Sayfa3!$S$5))</f>
        <v>0.15000000000000036</v>
      </c>
      <c r="N567" s="52" t="str">
        <f>IF(E567="","",IF(K567&lt;Sayfa3!$P$5,"P",IF(K567&gt;Sayfa3!$S$5,"P","")))</f>
        <v>P</v>
      </c>
      <c r="O567" s="53">
        <f t="shared" si="64"/>
        <v>2.4391529999999992</v>
      </c>
      <c r="P567" s="54">
        <f t="shared" si="65"/>
        <v>8.66</v>
      </c>
      <c r="Q567" s="55"/>
      <c r="R567" s="56" t="s">
        <v>35</v>
      </c>
    </row>
    <row r="568" spans="1:18" s="56" customFormat="1" ht="17.25" customHeight="1" outlineLevel="1">
      <c r="A568" s="41">
        <f t="shared" si="66"/>
        <v>8.66</v>
      </c>
      <c r="B568" s="42">
        <f t="shared" si="69"/>
        <v>557</v>
      </c>
      <c r="C568" s="43">
        <v>41269</v>
      </c>
      <c r="D568" s="44" t="str">
        <f t="shared" si="70"/>
        <v>Aralık 2012</v>
      </c>
      <c r="E568" s="45" t="s">
        <v>35</v>
      </c>
      <c r="F568" s="46">
        <v>3</v>
      </c>
      <c r="G568" s="47">
        <v>6</v>
      </c>
      <c r="H568" s="48">
        <f t="shared" si="71"/>
        <v>18</v>
      </c>
      <c r="I568" s="49">
        <v>3.5508470000000001</v>
      </c>
      <c r="J568" s="50">
        <v>3.07</v>
      </c>
      <c r="K568" s="51">
        <f t="shared" si="67"/>
        <v>0.48084700000000025</v>
      </c>
      <c r="L568" s="53">
        <f t="shared" si="68"/>
        <v>2.5891529999999996</v>
      </c>
      <c r="M568" s="51">
        <f>IF(I568="",0,IF(K568&lt;0,Sayfa3!$P$5,Sayfa3!$S$5))</f>
        <v>0.15000000000000036</v>
      </c>
      <c r="N568" s="52" t="str">
        <f>IF(E568="","",IF(K568&lt;Sayfa3!$P$5,"P",IF(K568&gt;Sayfa3!$S$5,"P","")))</f>
        <v>P</v>
      </c>
      <c r="O568" s="53">
        <f t="shared" si="64"/>
        <v>2.4391529999999992</v>
      </c>
      <c r="P568" s="54">
        <f t="shared" si="65"/>
        <v>8.66</v>
      </c>
      <c r="Q568" s="55"/>
      <c r="R568" s="56" t="s">
        <v>35</v>
      </c>
    </row>
    <row r="569" spans="1:18" s="56" customFormat="1" ht="17.25" customHeight="1" outlineLevel="1">
      <c r="A569" s="41">
        <f t="shared" si="66"/>
        <v>8.66</v>
      </c>
      <c r="B569" s="42">
        <f t="shared" si="69"/>
        <v>558</v>
      </c>
      <c r="C569" s="43">
        <v>41269</v>
      </c>
      <c r="D569" s="44" t="str">
        <f t="shared" si="70"/>
        <v>Aralık 2012</v>
      </c>
      <c r="E569" s="45" t="s">
        <v>35</v>
      </c>
      <c r="F569" s="46">
        <v>7</v>
      </c>
      <c r="G569" s="47">
        <v>6</v>
      </c>
      <c r="H569" s="48">
        <f t="shared" si="71"/>
        <v>42</v>
      </c>
      <c r="I569" s="49">
        <v>3.5508470000000001</v>
      </c>
      <c r="J569" s="50">
        <v>3.07</v>
      </c>
      <c r="K569" s="51">
        <f t="shared" si="67"/>
        <v>0.48084700000000025</v>
      </c>
      <c r="L569" s="53">
        <f t="shared" si="68"/>
        <v>2.5891529999999996</v>
      </c>
      <c r="M569" s="51">
        <f>IF(I569="",0,IF(K569&lt;0,Sayfa3!$P$5,Sayfa3!$S$5))</f>
        <v>0.15000000000000036</v>
      </c>
      <c r="N569" s="52" t="str">
        <f>IF(E569="","",IF(K569&lt;Sayfa3!$P$5,"P",IF(K569&gt;Sayfa3!$S$5,"P","")))</f>
        <v>P</v>
      </c>
      <c r="O569" s="53">
        <f t="shared" si="64"/>
        <v>2.4391529999999992</v>
      </c>
      <c r="P569" s="54">
        <f t="shared" si="65"/>
        <v>8.66</v>
      </c>
      <c r="Q569" s="55"/>
      <c r="R569" s="56" t="s">
        <v>35</v>
      </c>
    </row>
    <row r="570" spans="1:18" s="56" customFormat="1" ht="17.25" customHeight="1" outlineLevel="1">
      <c r="A570" s="41">
        <f t="shared" si="66"/>
        <v>8.66</v>
      </c>
      <c r="B570" s="42">
        <f t="shared" si="69"/>
        <v>559</v>
      </c>
      <c r="C570" s="43">
        <v>41269</v>
      </c>
      <c r="D570" s="44" t="str">
        <f t="shared" si="70"/>
        <v>Aralık 2012</v>
      </c>
      <c r="E570" s="45" t="s">
        <v>35</v>
      </c>
      <c r="F570" s="46">
        <v>3</v>
      </c>
      <c r="G570" s="47">
        <v>6</v>
      </c>
      <c r="H570" s="48">
        <f t="shared" si="71"/>
        <v>18</v>
      </c>
      <c r="I570" s="49">
        <v>3.5508470000000001</v>
      </c>
      <c r="J570" s="50">
        <v>3.07</v>
      </c>
      <c r="K570" s="51">
        <f t="shared" si="67"/>
        <v>0.48084700000000025</v>
      </c>
      <c r="L570" s="53">
        <f t="shared" si="68"/>
        <v>2.5891529999999996</v>
      </c>
      <c r="M570" s="51">
        <f>IF(I570="",0,IF(K570&lt;0,Sayfa3!$P$5,Sayfa3!$S$5))</f>
        <v>0.15000000000000036</v>
      </c>
      <c r="N570" s="52" t="str">
        <f>IF(E570="","",IF(K570&lt;Sayfa3!$P$5,"P",IF(K570&gt;Sayfa3!$S$5,"P","")))</f>
        <v>P</v>
      </c>
      <c r="O570" s="53">
        <f t="shared" si="64"/>
        <v>2.4391529999999992</v>
      </c>
      <c r="P570" s="54">
        <f t="shared" si="65"/>
        <v>8.66</v>
      </c>
      <c r="Q570" s="55"/>
      <c r="R570" s="56" t="s">
        <v>35</v>
      </c>
    </row>
    <row r="571" spans="1:18" s="56" customFormat="1" ht="17.25" customHeight="1" outlineLevel="1">
      <c r="A571" s="41">
        <f t="shared" si="66"/>
        <v>8.66</v>
      </c>
      <c r="B571" s="42">
        <f t="shared" si="69"/>
        <v>560</v>
      </c>
      <c r="C571" s="43">
        <v>41269</v>
      </c>
      <c r="D571" s="44" t="str">
        <f t="shared" si="70"/>
        <v>Aralık 2012</v>
      </c>
      <c r="E571" s="45" t="s">
        <v>35</v>
      </c>
      <c r="F571" s="46">
        <v>3</v>
      </c>
      <c r="G571" s="47">
        <v>6</v>
      </c>
      <c r="H571" s="48">
        <f t="shared" si="71"/>
        <v>18</v>
      </c>
      <c r="I571" s="49">
        <v>3.5508470000000001</v>
      </c>
      <c r="J571" s="50">
        <v>3.07</v>
      </c>
      <c r="K571" s="51">
        <f t="shared" si="67"/>
        <v>0.48084700000000025</v>
      </c>
      <c r="L571" s="53">
        <f t="shared" si="68"/>
        <v>2.5891529999999996</v>
      </c>
      <c r="M571" s="51">
        <f>IF(I571="",0,IF(K571&lt;0,Sayfa3!$P$5,Sayfa3!$S$5))</f>
        <v>0.15000000000000036</v>
      </c>
      <c r="N571" s="52" t="str">
        <f>IF(E571="","",IF(K571&lt;Sayfa3!$P$5,"P",IF(K571&gt;Sayfa3!$S$5,"P","")))</f>
        <v>P</v>
      </c>
      <c r="O571" s="53">
        <f t="shared" si="64"/>
        <v>2.4391529999999992</v>
      </c>
      <c r="P571" s="54">
        <f t="shared" si="65"/>
        <v>8.66</v>
      </c>
      <c r="Q571" s="55"/>
      <c r="R571" s="56" t="s">
        <v>35</v>
      </c>
    </row>
    <row r="572" spans="1:18" s="56" customFormat="1" ht="17.25" customHeight="1" outlineLevel="1">
      <c r="A572" s="41">
        <f t="shared" si="66"/>
        <v>8.66</v>
      </c>
      <c r="B572" s="42">
        <f t="shared" si="69"/>
        <v>561</v>
      </c>
      <c r="C572" s="43">
        <v>41269</v>
      </c>
      <c r="D572" s="44" t="str">
        <f t="shared" si="70"/>
        <v>Aralık 2012</v>
      </c>
      <c r="E572" s="45" t="s">
        <v>35</v>
      </c>
      <c r="F572" s="46">
        <v>7</v>
      </c>
      <c r="G572" s="47">
        <v>6</v>
      </c>
      <c r="H572" s="48">
        <f t="shared" si="71"/>
        <v>42</v>
      </c>
      <c r="I572" s="49">
        <v>3.5508470000000001</v>
      </c>
      <c r="J572" s="50">
        <v>3.07</v>
      </c>
      <c r="K572" s="51">
        <f t="shared" si="67"/>
        <v>0.48084700000000025</v>
      </c>
      <c r="L572" s="53">
        <f t="shared" si="68"/>
        <v>2.5891529999999996</v>
      </c>
      <c r="M572" s="51">
        <f>IF(I572="",0,IF(K572&lt;0,Sayfa3!$P$5,Sayfa3!$S$5))</f>
        <v>0.15000000000000036</v>
      </c>
      <c r="N572" s="52" t="str">
        <f>IF(E572="","",IF(K572&lt;Sayfa3!$P$5,"P",IF(K572&gt;Sayfa3!$S$5,"P","")))</f>
        <v>P</v>
      </c>
      <c r="O572" s="53">
        <f t="shared" si="64"/>
        <v>2.4391529999999992</v>
      </c>
      <c r="P572" s="54">
        <f t="shared" si="65"/>
        <v>8.66</v>
      </c>
      <c r="Q572" s="55"/>
      <c r="R572" s="56" t="s">
        <v>35</v>
      </c>
    </row>
    <row r="573" spans="1:18" s="56" customFormat="1" ht="17.25" customHeight="1" outlineLevel="1">
      <c r="A573" s="41">
        <f t="shared" si="66"/>
        <v>8.66</v>
      </c>
      <c r="B573" s="42">
        <f t="shared" si="69"/>
        <v>562</v>
      </c>
      <c r="C573" s="43">
        <v>41270</v>
      </c>
      <c r="D573" s="44" t="str">
        <f t="shared" si="70"/>
        <v>Aralık 2012</v>
      </c>
      <c r="E573" s="45" t="s">
        <v>35</v>
      </c>
      <c r="F573" s="46">
        <v>8</v>
      </c>
      <c r="G573" s="47">
        <v>6</v>
      </c>
      <c r="H573" s="48">
        <f t="shared" si="71"/>
        <v>48</v>
      </c>
      <c r="I573" s="49">
        <v>3.5508470000000001</v>
      </c>
      <c r="J573" s="50">
        <v>3.07</v>
      </c>
      <c r="K573" s="51">
        <f t="shared" si="67"/>
        <v>0.48084700000000025</v>
      </c>
      <c r="L573" s="53">
        <f t="shared" si="68"/>
        <v>2.5891529999999996</v>
      </c>
      <c r="M573" s="51">
        <f>IF(I573="",0,IF(K573&lt;0,Sayfa3!$P$5,Sayfa3!$S$5))</f>
        <v>0.15000000000000036</v>
      </c>
      <c r="N573" s="52" t="str">
        <f>IF(E573="","",IF(K573&lt;Sayfa3!$P$5,"P",IF(K573&gt;Sayfa3!$S$5,"P","")))</f>
        <v>P</v>
      </c>
      <c r="O573" s="53">
        <f t="shared" si="64"/>
        <v>2.4391529999999992</v>
      </c>
      <c r="P573" s="54">
        <f t="shared" si="65"/>
        <v>8.66</v>
      </c>
      <c r="Q573" s="55"/>
      <c r="R573" s="56" t="s">
        <v>35</v>
      </c>
    </row>
    <row r="574" spans="1:18" s="56" customFormat="1" ht="17.25" customHeight="1" outlineLevel="1">
      <c r="A574" s="41">
        <f t="shared" si="66"/>
        <v>8.66</v>
      </c>
      <c r="B574" s="42">
        <f t="shared" si="69"/>
        <v>563</v>
      </c>
      <c r="C574" s="43">
        <v>41271</v>
      </c>
      <c r="D574" s="44" t="str">
        <f t="shared" si="70"/>
        <v>Aralık 2012</v>
      </c>
      <c r="E574" s="45" t="s">
        <v>35</v>
      </c>
      <c r="F574" s="46">
        <v>3</v>
      </c>
      <c r="G574" s="47">
        <v>6</v>
      </c>
      <c r="H574" s="48">
        <f t="shared" si="71"/>
        <v>18</v>
      </c>
      <c r="I574" s="49">
        <v>3.5508470000000001</v>
      </c>
      <c r="J574" s="50">
        <v>3.07</v>
      </c>
      <c r="K574" s="51">
        <f t="shared" si="67"/>
        <v>0.48084700000000025</v>
      </c>
      <c r="L574" s="53">
        <f t="shared" si="68"/>
        <v>2.5891529999999996</v>
      </c>
      <c r="M574" s="51">
        <f>IF(I574="",0,IF(K574&lt;0,Sayfa3!$P$5,Sayfa3!$S$5))</f>
        <v>0.15000000000000036</v>
      </c>
      <c r="N574" s="52" t="str">
        <f>IF(E574="","",IF(K574&lt;Sayfa3!$P$5,"P",IF(K574&gt;Sayfa3!$S$5,"P","")))</f>
        <v>P</v>
      </c>
      <c r="O574" s="53">
        <f t="shared" si="64"/>
        <v>2.4391529999999992</v>
      </c>
      <c r="P574" s="54">
        <f t="shared" si="65"/>
        <v>8.66</v>
      </c>
      <c r="Q574" s="55"/>
      <c r="R574" s="56" t="s">
        <v>35</v>
      </c>
    </row>
    <row r="575" spans="1:18" s="56" customFormat="1" ht="17.25" customHeight="1" outlineLevel="1">
      <c r="A575" s="41">
        <f t="shared" si="66"/>
        <v>8.66</v>
      </c>
      <c r="B575" s="42">
        <f t="shared" si="69"/>
        <v>564</v>
      </c>
      <c r="C575" s="43">
        <v>41271</v>
      </c>
      <c r="D575" s="44" t="str">
        <f t="shared" si="70"/>
        <v>Aralık 2012</v>
      </c>
      <c r="E575" s="45" t="s">
        <v>35</v>
      </c>
      <c r="F575" s="46">
        <v>7</v>
      </c>
      <c r="G575" s="47">
        <v>6</v>
      </c>
      <c r="H575" s="48">
        <f t="shared" si="71"/>
        <v>42</v>
      </c>
      <c r="I575" s="49">
        <v>3.5508470000000001</v>
      </c>
      <c r="J575" s="50">
        <v>3.07</v>
      </c>
      <c r="K575" s="51">
        <f t="shared" si="67"/>
        <v>0.48084700000000025</v>
      </c>
      <c r="L575" s="53">
        <f t="shared" si="68"/>
        <v>2.5891529999999996</v>
      </c>
      <c r="M575" s="51">
        <f>IF(I575="",0,IF(K575&lt;0,Sayfa3!$P$5,Sayfa3!$S$5))</f>
        <v>0.15000000000000036</v>
      </c>
      <c r="N575" s="52" t="str">
        <f>IF(E575="","",IF(K575&lt;Sayfa3!$P$5,"P",IF(K575&gt;Sayfa3!$S$5,"P","")))</f>
        <v>P</v>
      </c>
      <c r="O575" s="53">
        <f t="shared" si="64"/>
        <v>2.4391529999999992</v>
      </c>
      <c r="P575" s="54">
        <f t="shared" si="65"/>
        <v>8.66</v>
      </c>
      <c r="Q575" s="55"/>
      <c r="R575" s="56" t="s">
        <v>35</v>
      </c>
    </row>
    <row r="576" spans="1:18" s="56" customFormat="1" ht="17.25" customHeight="1" outlineLevel="1">
      <c r="A576" s="41">
        <f t="shared" si="66"/>
        <v>8.66</v>
      </c>
      <c r="B576" s="42">
        <f t="shared" si="69"/>
        <v>565</v>
      </c>
      <c r="C576" s="43">
        <v>41271</v>
      </c>
      <c r="D576" s="44" t="str">
        <f t="shared" si="70"/>
        <v>Aralık 2012</v>
      </c>
      <c r="E576" s="45" t="s">
        <v>35</v>
      </c>
      <c r="F576" s="46">
        <v>3</v>
      </c>
      <c r="G576" s="47">
        <v>6</v>
      </c>
      <c r="H576" s="48">
        <f t="shared" si="71"/>
        <v>18</v>
      </c>
      <c r="I576" s="49">
        <v>3.5508470000000001</v>
      </c>
      <c r="J576" s="50">
        <v>3.07</v>
      </c>
      <c r="K576" s="51">
        <f t="shared" si="67"/>
        <v>0.48084700000000025</v>
      </c>
      <c r="L576" s="53">
        <f t="shared" si="68"/>
        <v>2.5891529999999996</v>
      </c>
      <c r="M576" s="51">
        <f>IF(I576="",0,IF(K576&lt;0,Sayfa3!$P$5,Sayfa3!$S$5))</f>
        <v>0.15000000000000036</v>
      </c>
      <c r="N576" s="52" t="str">
        <f>IF(E576="","",IF(K576&lt;Sayfa3!$P$5,"P",IF(K576&gt;Sayfa3!$S$5,"P","")))</f>
        <v>P</v>
      </c>
      <c r="O576" s="53">
        <f t="shared" si="64"/>
        <v>2.4391529999999992</v>
      </c>
      <c r="P576" s="54">
        <f t="shared" si="65"/>
        <v>8.66</v>
      </c>
      <c r="Q576" s="55"/>
      <c r="R576" s="56" t="s">
        <v>35</v>
      </c>
    </row>
    <row r="577" spans="1:18" s="56" customFormat="1" ht="17.25" customHeight="1" outlineLevel="1">
      <c r="A577" s="41">
        <f t="shared" si="66"/>
        <v>8.66</v>
      </c>
      <c r="B577" s="42">
        <f t="shared" si="69"/>
        <v>566</v>
      </c>
      <c r="C577" s="43">
        <v>41271</v>
      </c>
      <c r="D577" s="44" t="str">
        <f t="shared" si="70"/>
        <v>Aralık 2012</v>
      </c>
      <c r="E577" s="45" t="s">
        <v>35</v>
      </c>
      <c r="F577" s="46">
        <v>7</v>
      </c>
      <c r="G577" s="47">
        <v>6</v>
      </c>
      <c r="H577" s="48">
        <f t="shared" si="71"/>
        <v>42</v>
      </c>
      <c r="I577" s="49">
        <v>3.5508470000000001</v>
      </c>
      <c r="J577" s="50">
        <v>3.07</v>
      </c>
      <c r="K577" s="51">
        <f t="shared" si="67"/>
        <v>0.48084700000000025</v>
      </c>
      <c r="L577" s="53">
        <f t="shared" si="68"/>
        <v>2.5891529999999996</v>
      </c>
      <c r="M577" s="51">
        <f>IF(I577="",0,IF(K577&lt;0,Sayfa3!$P$5,Sayfa3!$S$5))</f>
        <v>0.15000000000000036</v>
      </c>
      <c r="N577" s="52" t="str">
        <f>IF(E577="","",IF(K577&lt;Sayfa3!$P$5,"P",IF(K577&gt;Sayfa3!$S$5,"P","")))</f>
        <v>P</v>
      </c>
      <c r="O577" s="53">
        <f t="shared" si="64"/>
        <v>2.4391529999999992</v>
      </c>
      <c r="P577" s="54">
        <f t="shared" si="65"/>
        <v>8.66</v>
      </c>
      <c r="Q577" s="55"/>
      <c r="R577" s="56" t="s">
        <v>35</v>
      </c>
    </row>
    <row r="578" spans="1:18" s="56" customFormat="1" ht="17.25" customHeight="1" outlineLevel="1">
      <c r="A578" s="41">
        <f t="shared" si="66"/>
        <v>8.66</v>
      </c>
      <c r="B578" s="42">
        <f t="shared" si="69"/>
        <v>567</v>
      </c>
      <c r="C578" s="43">
        <v>41271</v>
      </c>
      <c r="D578" s="44" t="str">
        <f t="shared" si="70"/>
        <v>Aralık 2012</v>
      </c>
      <c r="E578" s="45" t="s">
        <v>35</v>
      </c>
      <c r="F578" s="46">
        <v>3</v>
      </c>
      <c r="G578" s="47">
        <v>6</v>
      </c>
      <c r="H578" s="48">
        <f t="shared" si="71"/>
        <v>18</v>
      </c>
      <c r="I578" s="49">
        <v>3.5508470000000001</v>
      </c>
      <c r="J578" s="50">
        <v>3.07</v>
      </c>
      <c r="K578" s="51">
        <f t="shared" si="67"/>
        <v>0.48084700000000025</v>
      </c>
      <c r="L578" s="53">
        <f t="shared" si="68"/>
        <v>2.5891529999999996</v>
      </c>
      <c r="M578" s="51">
        <f>IF(I578="",0,IF(K578&lt;0,Sayfa3!$P$5,Sayfa3!$S$5))</f>
        <v>0.15000000000000036</v>
      </c>
      <c r="N578" s="52" t="str">
        <f>IF(E578="","",IF(K578&lt;Sayfa3!$P$5,"P",IF(K578&gt;Sayfa3!$S$5,"P","")))</f>
        <v>P</v>
      </c>
      <c r="O578" s="53">
        <f t="shared" si="64"/>
        <v>2.4391529999999992</v>
      </c>
      <c r="P578" s="54">
        <f t="shared" si="65"/>
        <v>8.66</v>
      </c>
      <c r="Q578" s="55"/>
      <c r="R578" s="56" t="s">
        <v>35</v>
      </c>
    </row>
    <row r="579" spans="1:18" s="56" customFormat="1" ht="17.25" customHeight="1" outlineLevel="1">
      <c r="A579" s="41">
        <f t="shared" si="66"/>
        <v>8.66</v>
      </c>
      <c r="B579" s="42">
        <f t="shared" si="69"/>
        <v>568</v>
      </c>
      <c r="C579" s="43">
        <v>41271</v>
      </c>
      <c r="D579" s="44" t="str">
        <f t="shared" si="70"/>
        <v>Aralık 2012</v>
      </c>
      <c r="E579" s="45" t="s">
        <v>35</v>
      </c>
      <c r="F579" s="46">
        <v>7</v>
      </c>
      <c r="G579" s="47">
        <v>6</v>
      </c>
      <c r="H579" s="48">
        <f t="shared" si="71"/>
        <v>42</v>
      </c>
      <c r="I579" s="49">
        <v>3.5508470000000001</v>
      </c>
      <c r="J579" s="50">
        <v>3.07</v>
      </c>
      <c r="K579" s="51">
        <f t="shared" si="67"/>
        <v>0.48084700000000025</v>
      </c>
      <c r="L579" s="53">
        <f t="shared" si="68"/>
        <v>2.5891529999999996</v>
      </c>
      <c r="M579" s="51">
        <f>IF(I579="",0,IF(K579&lt;0,Sayfa3!$P$5,Sayfa3!$S$5))</f>
        <v>0.15000000000000036</v>
      </c>
      <c r="N579" s="52" t="str">
        <f>IF(E579="","",IF(K579&lt;Sayfa3!$P$5,"P",IF(K579&gt;Sayfa3!$S$5,"P","")))</f>
        <v>P</v>
      </c>
      <c r="O579" s="53">
        <f t="shared" si="64"/>
        <v>2.4391529999999992</v>
      </c>
      <c r="P579" s="54">
        <f t="shared" si="65"/>
        <v>8.66</v>
      </c>
      <c r="Q579" s="55"/>
      <c r="R579" s="56" t="s">
        <v>35</v>
      </c>
    </row>
    <row r="580" spans="1:18" s="56" customFormat="1" ht="17.25" customHeight="1" outlineLevel="1">
      <c r="A580" s="41">
        <f t="shared" si="66"/>
        <v>8.66</v>
      </c>
      <c r="B580" s="42">
        <f t="shared" si="69"/>
        <v>569</v>
      </c>
      <c r="C580" s="43">
        <v>41271</v>
      </c>
      <c r="D580" s="44" t="str">
        <f t="shared" si="70"/>
        <v>Aralık 2012</v>
      </c>
      <c r="E580" s="45" t="s">
        <v>35</v>
      </c>
      <c r="F580" s="46">
        <v>1</v>
      </c>
      <c r="G580" s="47">
        <v>6</v>
      </c>
      <c r="H580" s="48">
        <f t="shared" si="71"/>
        <v>6</v>
      </c>
      <c r="I580" s="49">
        <v>3.5508470000000001</v>
      </c>
      <c r="J580" s="50">
        <v>3.07</v>
      </c>
      <c r="K580" s="51">
        <f t="shared" si="67"/>
        <v>0.48084700000000025</v>
      </c>
      <c r="L580" s="53">
        <f t="shared" si="68"/>
        <v>2.5891529999999996</v>
      </c>
      <c r="M580" s="51">
        <f>IF(I580="",0,IF(K580&lt;0,Sayfa3!$P$5,Sayfa3!$S$5))</f>
        <v>0.15000000000000036</v>
      </c>
      <c r="N580" s="52" t="str">
        <f>IF(E580="","",IF(K580&lt;Sayfa3!$P$5,"P",IF(K580&gt;Sayfa3!$S$5,"P","")))</f>
        <v>P</v>
      </c>
      <c r="O580" s="53">
        <f t="shared" si="64"/>
        <v>2.4391529999999992</v>
      </c>
      <c r="P580" s="54">
        <f t="shared" si="65"/>
        <v>8.66</v>
      </c>
      <c r="Q580" s="55"/>
      <c r="R580" s="56" t="s">
        <v>35</v>
      </c>
    </row>
    <row r="581" spans="1:18" s="56" customFormat="1" ht="17.25" customHeight="1" outlineLevel="1">
      <c r="A581" s="41">
        <f t="shared" si="66"/>
        <v>8.66</v>
      </c>
      <c r="B581" s="42">
        <f t="shared" si="69"/>
        <v>570</v>
      </c>
      <c r="C581" s="43">
        <v>41271</v>
      </c>
      <c r="D581" s="44" t="str">
        <f t="shared" si="70"/>
        <v>Aralık 2012</v>
      </c>
      <c r="E581" s="45" t="s">
        <v>35</v>
      </c>
      <c r="F581" s="46">
        <v>3</v>
      </c>
      <c r="G581" s="47">
        <v>6</v>
      </c>
      <c r="H581" s="48">
        <f t="shared" si="71"/>
        <v>18</v>
      </c>
      <c r="I581" s="49">
        <v>3.5508470000000001</v>
      </c>
      <c r="J581" s="50">
        <v>3.07</v>
      </c>
      <c r="K581" s="51">
        <f t="shared" si="67"/>
        <v>0.48084700000000025</v>
      </c>
      <c r="L581" s="53">
        <f t="shared" si="68"/>
        <v>2.5891529999999996</v>
      </c>
      <c r="M581" s="51">
        <f>IF(I581="",0,IF(K581&lt;0,Sayfa3!$P$5,Sayfa3!$S$5))</f>
        <v>0.15000000000000036</v>
      </c>
      <c r="N581" s="52" t="str">
        <f>IF(E581="","",IF(K581&lt;Sayfa3!$P$5,"P",IF(K581&gt;Sayfa3!$S$5,"P","")))</f>
        <v>P</v>
      </c>
      <c r="O581" s="53">
        <f t="shared" si="64"/>
        <v>2.4391529999999992</v>
      </c>
      <c r="P581" s="54">
        <f t="shared" si="65"/>
        <v>8.66</v>
      </c>
      <c r="Q581" s="55"/>
      <c r="R581" s="56" t="s">
        <v>35</v>
      </c>
    </row>
    <row r="582" spans="1:18" s="56" customFormat="1" ht="17.25" customHeight="1" outlineLevel="1">
      <c r="A582" s="41">
        <f t="shared" si="66"/>
        <v>8.66</v>
      </c>
      <c r="B582" s="42">
        <f t="shared" si="69"/>
        <v>571</v>
      </c>
      <c r="C582" s="43">
        <v>41271</v>
      </c>
      <c r="D582" s="44" t="str">
        <f t="shared" si="70"/>
        <v>Aralık 2012</v>
      </c>
      <c r="E582" s="45" t="s">
        <v>35</v>
      </c>
      <c r="F582" s="46">
        <v>7</v>
      </c>
      <c r="G582" s="47">
        <v>6</v>
      </c>
      <c r="H582" s="48">
        <f t="shared" si="71"/>
        <v>42</v>
      </c>
      <c r="I582" s="49">
        <v>3.5508470000000001</v>
      </c>
      <c r="J582" s="50">
        <v>3.07</v>
      </c>
      <c r="K582" s="51">
        <f t="shared" si="67"/>
        <v>0.48084700000000025</v>
      </c>
      <c r="L582" s="53">
        <f t="shared" si="68"/>
        <v>2.5891529999999996</v>
      </c>
      <c r="M582" s="51">
        <f>IF(I582="",0,IF(K582&lt;0,Sayfa3!$P$5,Sayfa3!$S$5))</f>
        <v>0.15000000000000036</v>
      </c>
      <c r="N582" s="52" t="str">
        <f>IF(E582="","",IF(K582&lt;Sayfa3!$P$5,"P",IF(K582&gt;Sayfa3!$S$5,"P","")))</f>
        <v>P</v>
      </c>
      <c r="O582" s="53">
        <f t="shared" si="64"/>
        <v>2.4391529999999992</v>
      </c>
      <c r="P582" s="54">
        <f t="shared" si="65"/>
        <v>8.66</v>
      </c>
      <c r="Q582" s="55"/>
      <c r="R582" s="56" t="s">
        <v>35</v>
      </c>
    </row>
    <row r="583" spans="1:18" s="56" customFormat="1" ht="17.25" customHeight="1" outlineLevel="1">
      <c r="A583" s="41">
        <f t="shared" si="66"/>
        <v>8.66</v>
      </c>
      <c r="B583" s="42">
        <f t="shared" si="69"/>
        <v>572</v>
      </c>
      <c r="C583" s="43">
        <v>41272</v>
      </c>
      <c r="D583" s="44" t="str">
        <f t="shared" si="70"/>
        <v>Aralık 2012</v>
      </c>
      <c r="E583" s="45" t="s">
        <v>35</v>
      </c>
      <c r="F583" s="46">
        <v>3</v>
      </c>
      <c r="G583" s="47">
        <v>6</v>
      </c>
      <c r="H583" s="48">
        <f t="shared" si="71"/>
        <v>18</v>
      </c>
      <c r="I583" s="49">
        <v>3.5508470000000001</v>
      </c>
      <c r="J583" s="50">
        <v>3.07</v>
      </c>
      <c r="K583" s="51">
        <f t="shared" si="67"/>
        <v>0.48084700000000025</v>
      </c>
      <c r="L583" s="53">
        <f t="shared" si="68"/>
        <v>2.5891529999999996</v>
      </c>
      <c r="M583" s="51">
        <f>IF(I583="",0,IF(K583&lt;0,Sayfa3!$P$5,Sayfa3!$S$5))</f>
        <v>0.15000000000000036</v>
      </c>
      <c r="N583" s="52" t="str">
        <f>IF(E583="","",IF(K583&lt;Sayfa3!$P$5,"P",IF(K583&gt;Sayfa3!$S$5,"P","")))</f>
        <v>P</v>
      </c>
      <c r="O583" s="53">
        <f t="shared" si="64"/>
        <v>2.4391529999999992</v>
      </c>
      <c r="P583" s="54">
        <f t="shared" si="65"/>
        <v>8.66</v>
      </c>
      <c r="Q583" s="55"/>
      <c r="R583" s="56" t="s">
        <v>35</v>
      </c>
    </row>
    <row r="584" spans="1:18" s="56" customFormat="1" ht="17.25" customHeight="1" outlineLevel="1">
      <c r="A584" s="41">
        <f t="shared" si="66"/>
        <v>8.66</v>
      </c>
      <c r="B584" s="42">
        <f t="shared" si="69"/>
        <v>573</v>
      </c>
      <c r="C584" s="43">
        <v>41272</v>
      </c>
      <c r="D584" s="44" t="str">
        <f t="shared" si="70"/>
        <v>Aralık 2012</v>
      </c>
      <c r="E584" s="45" t="s">
        <v>35</v>
      </c>
      <c r="F584" s="46">
        <v>7</v>
      </c>
      <c r="G584" s="47">
        <v>6</v>
      </c>
      <c r="H584" s="48">
        <f t="shared" si="71"/>
        <v>42</v>
      </c>
      <c r="I584" s="49">
        <v>3.5508470000000001</v>
      </c>
      <c r="J584" s="50">
        <v>3.07</v>
      </c>
      <c r="K584" s="51">
        <f t="shared" si="67"/>
        <v>0.48084700000000025</v>
      </c>
      <c r="L584" s="53">
        <f t="shared" si="68"/>
        <v>2.5891529999999996</v>
      </c>
      <c r="M584" s="51">
        <f>IF(I584="",0,IF(K584&lt;0,Sayfa3!$P$5,Sayfa3!$S$5))</f>
        <v>0.15000000000000036</v>
      </c>
      <c r="N584" s="52" t="str">
        <f>IF(E584="","",IF(K584&lt;Sayfa3!$P$5,"P",IF(K584&gt;Sayfa3!$S$5,"P","")))</f>
        <v>P</v>
      </c>
      <c r="O584" s="53">
        <f t="shared" si="64"/>
        <v>2.4391529999999992</v>
      </c>
      <c r="P584" s="54">
        <f t="shared" si="65"/>
        <v>8.66</v>
      </c>
      <c r="Q584" s="55"/>
      <c r="R584" s="56" t="s">
        <v>35</v>
      </c>
    </row>
    <row r="585" spans="1:18" s="56" customFormat="1" ht="17.25" customHeight="1" outlineLevel="1">
      <c r="A585" s="41">
        <f t="shared" si="66"/>
        <v>8.66</v>
      </c>
      <c r="B585" s="42">
        <f t="shared" si="69"/>
        <v>574</v>
      </c>
      <c r="C585" s="43">
        <v>41272</v>
      </c>
      <c r="D585" s="44" t="str">
        <f t="shared" si="70"/>
        <v>Aralık 2012</v>
      </c>
      <c r="E585" s="45" t="s">
        <v>35</v>
      </c>
      <c r="F585" s="46">
        <v>7</v>
      </c>
      <c r="G585" s="47">
        <v>6</v>
      </c>
      <c r="H585" s="48">
        <f t="shared" si="71"/>
        <v>42</v>
      </c>
      <c r="I585" s="49">
        <v>3.5508470000000001</v>
      </c>
      <c r="J585" s="50">
        <v>3.07</v>
      </c>
      <c r="K585" s="51">
        <f t="shared" si="67"/>
        <v>0.48084700000000025</v>
      </c>
      <c r="L585" s="53">
        <f t="shared" si="68"/>
        <v>2.5891529999999996</v>
      </c>
      <c r="M585" s="51">
        <f>IF(I585="",0,IF(K585&lt;0,Sayfa3!$P$5,Sayfa3!$S$5))</f>
        <v>0.15000000000000036</v>
      </c>
      <c r="N585" s="52" t="str">
        <f>IF(E585="","",IF(K585&lt;Sayfa3!$P$5,"P",IF(K585&gt;Sayfa3!$S$5,"P","")))</f>
        <v>P</v>
      </c>
      <c r="O585" s="53">
        <f t="shared" si="64"/>
        <v>2.4391529999999992</v>
      </c>
      <c r="P585" s="54">
        <f t="shared" si="65"/>
        <v>8.66</v>
      </c>
      <c r="Q585" s="55"/>
      <c r="R585" s="56" t="s">
        <v>35</v>
      </c>
    </row>
    <row r="586" spans="1:18" s="56" customFormat="1" ht="17.25" customHeight="1" outlineLevel="1">
      <c r="A586" s="41">
        <f t="shared" si="66"/>
        <v>8.66</v>
      </c>
      <c r="B586" s="42">
        <f t="shared" si="69"/>
        <v>575</v>
      </c>
      <c r="C586" s="43">
        <v>41272</v>
      </c>
      <c r="D586" s="44" t="str">
        <f t="shared" si="70"/>
        <v>Aralık 2012</v>
      </c>
      <c r="E586" s="45" t="s">
        <v>35</v>
      </c>
      <c r="F586" s="46">
        <v>3</v>
      </c>
      <c r="G586" s="47">
        <v>6</v>
      </c>
      <c r="H586" s="48">
        <f t="shared" si="71"/>
        <v>18</v>
      </c>
      <c r="I586" s="49">
        <v>3.5508470000000001</v>
      </c>
      <c r="J586" s="50">
        <v>3.07</v>
      </c>
      <c r="K586" s="51">
        <f t="shared" si="67"/>
        <v>0.48084700000000025</v>
      </c>
      <c r="L586" s="53">
        <f t="shared" si="68"/>
        <v>2.5891529999999996</v>
      </c>
      <c r="M586" s="51">
        <f>IF(I586="",0,IF(K586&lt;0,Sayfa3!$P$5,Sayfa3!$S$5))</f>
        <v>0.15000000000000036</v>
      </c>
      <c r="N586" s="52" t="str">
        <f>IF(E586="","",IF(K586&lt;Sayfa3!$P$5,"P",IF(K586&gt;Sayfa3!$S$5,"P","")))</f>
        <v>P</v>
      </c>
      <c r="O586" s="53">
        <f t="shared" si="64"/>
        <v>2.4391529999999992</v>
      </c>
      <c r="P586" s="54">
        <f t="shared" si="65"/>
        <v>8.66</v>
      </c>
      <c r="Q586" s="55"/>
      <c r="R586" s="56" t="s">
        <v>35</v>
      </c>
    </row>
    <row r="587" spans="1:18" s="56" customFormat="1" ht="17.25" customHeight="1" outlineLevel="1">
      <c r="A587" s="41">
        <f t="shared" si="66"/>
        <v>8.66</v>
      </c>
      <c r="B587" s="42">
        <f t="shared" si="69"/>
        <v>576</v>
      </c>
      <c r="C587" s="43">
        <v>41272</v>
      </c>
      <c r="D587" s="44" t="str">
        <f t="shared" si="70"/>
        <v>Aralık 2012</v>
      </c>
      <c r="E587" s="45" t="s">
        <v>35</v>
      </c>
      <c r="F587" s="46">
        <v>3</v>
      </c>
      <c r="G587" s="47">
        <v>6</v>
      </c>
      <c r="H587" s="48">
        <f t="shared" si="71"/>
        <v>18</v>
      </c>
      <c r="I587" s="49">
        <v>3.5508470000000001</v>
      </c>
      <c r="J587" s="50">
        <v>3.07</v>
      </c>
      <c r="K587" s="51">
        <f t="shared" si="67"/>
        <v>0.48084700000000025</v>
      </c>
      <c r="L587" s="53">
        <f t="shared" si="68"/>
        <v>2.5891529999999996</v>
      </c>
      <c r="M587" s="51">
        <f>IF(I587="",0,IF(K587&lt;0,Sayfa3!$P$5,Sayfa3!$S$5))</f>
        <v>0.15000000000000036</v>
      </c>
      <c r="N587" s="52" t="str">
        <f>IF(E587="","",IF(K587&lt;Sayfa3!$P$5,"P",IF(K587&gt;Sayfa3!$S$5,"P","")))</f>
        <v>P</v>
      </c>
      <c r="O587" s="53">
        <f t="shared" si="64"/>
        <v>2.4391529999999992</v>
      </c>
      <c r="P587" s="54">
        <f t="shared" si="65"/>
        <v>8.66</v>
      </c>
      <c r="Q587" s="55"/>
      <c r="R587" s="56" t="s">
        <v>35</v>
      </c>
    </row>
    <row r="588" spans="1:18" s="56" customFormat="1" ht="17.25" customHeight="1" outlineLevel="1">
      <c r="A588" s="41">
        <f t="shared" si="66"/>
        <v>8.66</v>
      </c>
      <c r="B588" s="42">
        <f t="shared" si="69"/>
        <v>577</v>
      </c>
      <c r="C588" s="43">
        <v>41272</v>
      </c>
      <c r="D588" s="44" t="str">
        <f t="shared" si="70"/>
        <v>Aralık 2012</v>
      </c>
      <c r="E588" s="45" t="s">
        <v>35</v>
      </c>
      <c r="F588" s="46">
        <v>7</v>
      </c>
      <c r="G588" s="47">
        <v>6</v>
      </c>
      <c r="H588" s="48">
        <f t="shared" si="71"/>
        <v>42</v>
      </c>
      <c r="I588" s="49">
        <v>3.5508470000000001</v>
      </c>
      <c r="J588" s="50">
        <v>3.07</v>
      </c>
      <c r="K588" s="51">
        <f t="shared" si="67"/>
        <v>0.48084700000000025</v>
      </c>
      <c r="L588" s="53">
        <f t="shared" si="68"/>
        <v>2.5891529999999996</v>
      </c>
      <c r="M588" s="51">
        <f>IF(I588="",0,IF(K588&lt;0,Sayfa3!$P$5,Sayfa3!$S$5))</f>
        <v>0.15000000000000036</v>
      </c>
      <c r="N588" s="52" t="str">
        <f>IF(E588="","",IF(K588&lt;Sayfa3!$P$5,"P",IF(K588&gt;Sayfa3!$S$5,"P","")))</f>
        <v>P</v>
      </c>
      <c r="O588" s="53">
        <f t="shared" ref="O588:O651" si="72">IF(N588="",0,L588-M588)</f>
        <v>2.4391529999999992</v>
      </c>
      <c r="P588" s="54">
        <f t="shared" ref="P588:P651" si="73">ROUND(I588*O588,2)</f>
        <v>8.66</v>
      </c>
      <c r="Q588" s="55"/>
      <c r="R588" s="56" t="s">
        <v>35</v>
      </c>
    </row>
    <row r="589" spans="1:18" s="56" customFormat="1" ht="17.25" customHeight="1" outlineLevel="1">
      <c r="A589" s="41">
        <f t="shared" ref="A589:A652" si="74">IF(P589="","",P589)</f>
        <v>8.66</v>
      </c>
      <c r="B589" s="42">
        <f t="shared" si="69"/>
        <v>578</v>
      </c>
      <c r="C589" s="43">
        <v>41272</v>
      </c>
      <c r="D589" s="44" t="str">
        <f t="shared" si="70"/>
        <v>Aralık 2012</v>
      </c>
      <c r="E589" s="45" t="s">
        <v>35</v>
      </c>
      <c r="F589" s="46">
        <v>7</v>
      </c>
      <c r="G589" s="47">
        <v>6</v>
      </c>
      <c r="H589" s="48">
        <f t="shared" si="71"/>
        <v>42</v>
      </c>
      <c r="I589" s="49">
        <v>3.5508470000000001</v>
      </c>
      <c r="J589" s="50">
        <v>3.07</v>
      </c>
      <c r="K589" s="51">
        <f t="shared" ref="K589:K652" si="75">I589-J589</f>
        <v>0.48084700000000025</v>
      </c>
      <c r="L589" s="53">
        <f t="shared" ref="L589:L652" si="76">J589-K589</f>
        <v>2.5891529999999996</v>
      </c>
      <c r="M589" s="51">
        <f>IF(I589="",0,IF(K589&lt;0,Sayfa3!$P$5,Sayfa3!$S$5))</f>
        <v>0.15000000000000036</v>
      </c>
      <c r="N589" s="52" t="str">
        <f>IF(E589="","",IF(K589&lt;Sayfa3!$P$5,"P",IF(K589&gt;Sayfa3!$S$5,"P","")))</f>
        <v>P</v>
      </c>
      <c r="O589" s="53">
        <f t="shared" si="72"/>
        <v>2.4391529999999992</v>
      </c>
      <c r="P589" s="54">
        <f t="shared" si="73"/>
        <v>8.66</v>
      </c>
      <c r="Q589" s="55"/>
      <c r="R589" s="56" t="s">
        <v>35</v>
      </c>
    </row>
    <row r="590" spans="1:18" s="56" customFormat="1" ht="17.25" customHeight="1" outlineLevel="1">
      <c r="A590" s="41">
        <f t="shared" si="74"/>
        <v>8.66</v>
      </c>
      <c r="B590" s="42">
        <f t="shared" ref="B590:B653" si="77">IF(C590&lt;&gt;"",B589+1,"")</f>
        <v>579</v>
      </c>
      <c r="C590" s="43">
        <v>41272</v>
      </c>
      <c r="D590" s="44" t="str">
        <f t="shared" ref="D590:D653" si="78">IF(C590="","",CONCATENATE(TEXT(C590,"AAAA")," ",TEXT(C590,"YYYY")))</f>
        <v>Aralık 2012</v>
      </c>
      <c r="E590" s="45" t="s">
        <v>35</v>
      </c>
      <c r="F590" s="46">
        <v>3</v>
      </c>
      <c r="G590" s="47">
        <v>6</v>
      </c>
      <c r="H590" s="48">
        <f t="shared" ref="H590:H653" si="79">ROUND(F590*G590,2)</f>
        <v>18</v>
      </c>
      <c r="I590" s="49">
        <v>3.5508470000000001</v>
      </c>
      <c r="J590" s="50">
        <v>3.07</v>
      </c>
      <c r="K590" s="51">
        <f t="shared" si="75"/>
        <v>0.48084700000000025</v>
      </c>
      <c r="L590" s="53">
        <f t="shared" si="76"/>
        <v>2.5891529999999996</v>
      </c>
      <c r="M590" s="51">
        <f>IF(I590="",0,IF(K590&lt;0,Sayfa3!$P$5,Sayfa3!$S$5))</f>
        <v>0.15000000000000036</v>
      </c>
      <c r="N590" s="52" t="str">
        <f>IF(E590="","",IF(K590&lt;Sayfa3!$P$5,"P",IF(K590&gt;Sayfa3!$S$5,"P","")))</f>
        <v>P</v>
      </c>
      <c r="O590" s="53">
        <f t="shared" si="72"/>
        <v>2.4391529999999992</v>
      </c>
      <c r="P590" s="54">
        <f t="shared" si="73"/>
        <v>8.66</v>
      </c>
      <c r="Q590" s="55"/>
      <c r="R590" s="56" t="s">
        <v>35</v>
      </c>
    </row>
    <row r="591" spans="1:18" s="56" customFormat="1" ht="17.25" customHeight="1" outlineLevel="1">
      <c r="A591" s="41">
        <f t="shared" si="74"/>
        <v>8.66</v>
      </c>
      <c r="B591" s="42">
        <f t="shared" si="77"/>
        <v>580</v>
      </c>
      <c r="C591" s="43">
        <v>41272</v>
      </c>
      <c r="D591" s="44" t="str">
        <f t="shared" si="78"/>
        <v>Aralık 2012</v>
      </c>
      <c r="E591" s="45" t="s">
        <v>35</v>
      </c>
      <c r="F591" s="46">
        <v>3</v>
      </c>
      <c r="G591" s="47">
        <v>6</v>
      </c>
      <c r="H591" s="48">
        <f t="shared" si="79"/>
        <v>18</v>
      </c>
      <c r="I591" s="49">
        <v>3.5508470000000001</v>
      </c>
      <c r="J591" s="50">
        <v>3.07</v>
      </c>
      <c r="K591" s="51">
        <f t="shared" si="75"/>
        <v>0.48084700000000025</v>
      </c>
      <c r="L591" s="53">
        <f t="shared" si="76"/>
        <v>2.5891529999999996</v>
      </c>
      <c r="M591" s="51">
        <f>IF(I591="",0,IF(K591&lt;0,Sayfa3!$P$5,Sayfa3!$S$5))</f>
        <v>0.15000000000000036</v>
      </c>
      <c r="N591" s="52" t="str">
        <f>IF(E591="","",IF(K591&lt;Sayfa3!$P$5,"P",IF(K591&gt;Sayfa3!$S$5,"P","")))</f>
        <v>P</v>
      </c>
      <c r="O591" s="53">
        <f t="shared" si="72"/>
        <v>2.4391529999999992</v>
      </c>
      <c r="P591" s="54">
        <f t="shared" si="73"/>
        <v>8.66</v>
      </c>
      <c r="Q591" s="55"/>
      <c r="R591" s="56" t="s">
        <v>35</v>
      </c>
    </row>
    <row r="592" spans="1:18" s="56" customFormat="1" ht="17.25" customHeight="1" outlineLevel="1">
      <c r="A592" s="41">
        <f t="shared" si="74"/>
        <v>8.66</v>
      </c>
      <c r="B592" s="42">
        <f t="shared" si="77"/>
        <v>581</v>
      </c>
      <c r="C592" s="43">
        <v>41272</v>
      </c>
      <c r="D592" s="44" t="str">
        <f t="shared" si="78"/>
        <v>Aralık 2012</v>
      </c>
      <c r="E592" s="45" t="s">
        <v>35</v>
      </c>
      <c r="F592" s="46">
        <v>7</v>
      </c>
      <c r="G592" s="47">
        <v>6</v>
      </c>
      <c r="H592" s="48">
        <f t="shared" si="79"/>
        <v>42</v>
      </c>
      <c r="I592" s="49">
        <v>3.5508470000000001</v>
      </c>
      <c r="J592" s="50">
        <v>3.07</v>
      </c>
      <c r="K592" s="51">
        <f t="shared" si="75"/>
        <v>0.48084700000000025</v>
      </c>
      <c r="L592" s="53">
        <f t="shared" si="76"/>
        <v>2.5891529999999996</v>
      </c>
      <c r="M592" s="51">
        <f>IF(I592="",0,IF(K592&lt;0,Sayfa3!$P$5,Sayfa3!$S$5))</f>
        <v>0.15000000000000036</v>
      </c>
      <c r="N592" s="52" t="str">
        <f>IF(E592="","",IF(K592&lt;Sayfa3!$P$5,"P",IF(K592&gt;Sayfa3!$S$5,"P","")))</f>
        <v>P</v>
      </c>
      <c r="O592" s="53">
        <f t="shared" si="72"/>
        <v>2.4391529999999992</v>
      </c>
      <c r="P592" s="54">
        <f t="shared" si="73"/>
        <v>8.66</v>
      </c>
      <c r="Q592" s="55"/>
      <c r="R592" s="56" t="s">
        <v>35</v>
      </c>
    </row>
    <row r="593" spans="1:18" s="56" customFormat="1" ht="17.25" customHeight="1" outlineLevel="1">
      <c r="A593" s="41">
        <f t="shared" si="74"/>
        <v>8.66</v>
      </c>
      <c r="B593" s="42">
        <f t="shared" si="77"/>
        <v>582</v>
      </c>
      <c r="C593" s="43">
        <v>41274</v>
      </c>
      <c r="D593" s="44" t="str">
        <f t="shared" si="78"/>
        <v>Aralık 2012</v>
      </c>
      <c r="E593" s="45" t="s">
        <v>35</v>
      </c>
      <c r="F593" s="46">
        <v>3</v>
      </c>
      <c r="G593" s="47">
        <v>6</v>
      </c>
      <c r="H593" s="48">
        <f t="shared" si="79"/>
        <v>18</v>
      </c>
      <c r="I593" s="49">
        <v>3.5508470000000001</v>
      </c>
      <c r="J593" s="50">
        <v>3.07</v>
      </c>
      <c r="K593" s="51">
        <f t="shared" si="75"/>
        <v>0.48084700000000025</v>
      </c>
      <c r="L593" s="53">
        <f t="shared" si="76"/>
        <v>2.5891529999999996</v>
      </c>
      <c r="M593" s="51">
        <f>IF(I593="",0,IF(K593&lt;0,Sayfa3!$P$5,Sayfa3!$S$5))</f>
        <v>0.15000000000000036</v>
      </c>
      <c r="N593" s="52" t="str">
        <f>IF(E593="","",IF(K593&lt;Sayfa3!$P$5,"P",IF(K593&gt;Sayfa3!$S$5,"P","")))</f>
        <v>P</v>
      </c>
      <c r="O593" s="53">
        <f t="shared" si="72"/>
        <v>2.4391529999999992</v>
      </c>
      <c r="P593" s="54">
        <f t="shared" si="73"/>
        <v>8.66</v>
      </c>
      <c r="Q593" s="55"/>
      <c r="R593" s="56" t="s">
        <v>35</v>
      </c>
    </row>
    <row r="594" spans="1:18" s="56" customFormat="1" ht="17.25" customHeight="1" outlineLevel="1">
      <c r="A594" s="41">
        <f t="shared" si="74"/>
        <v>8.66</v>
      </c>
      <c r="B594" s="42">
        <f t="shared" si="77"/>
        <v>583</v>
      </c>
      <c r="C594" s="43">
        <v>41274</v>
      </c>
      <c r="D594" s="44" t="str">
        <f t="shared" si="78"/>
        <v>Aralık 2012</v>
      </c>
      <c r="E594" s="45" t="s">
        <v>35</v>
      </c>
      <c r="F594" s="46">
        <v>10</v>
      </c>
      <c r="G594" s="47">
        <v>6</v>
      </c>
      <c r="H594" s="48">
        <f t="shared" si="79"/>
        <v>60</v>
      </c>
      <c r="I594" s="49">
        <v>3.5508470000000001</v>
      </c>
      <c r="J594" s="50">
        <v>3.07</v>
      </c>
      <c r="K594" s="51">
        <f t="shared" si="75"/>
        <v>0.48084700000000025</v>
      </c>
      <c r="L594" s="53">
        <f t="shared" si="76"/>
        <v>2.5891529999999996</v>
      </c>
      <c r="M594" s="51">
        <f>IF(I594="",0,IF(K594&lt;0,Sayfa3!$P$5,Sayfa3!$S$5))</f>
        <v>0.15000000000000036</v>
      </c>
      <c r="N594" s="52" t="str">
        <f>IF(E594="","",IF(K594&lt;Sayfa3!$P$5,"P",IF(K594&gt;Sayfa3!$S$5,"P","")))</f>
        <v>P</v>
      </c>
      <c r="O594" s="53">
        <f t="shared" si="72"/>
        <v>2.4391529999999992</v>
      </c>
      <c r="P594" s="54">
        <f t="shared" si="73"/>
        <v>8.66</v>
      </c>
      <c r="Q594" s="55"/>
      <c r="R594" s="56" t="s">
        <v>35</v>
      </c>
    </row>
    <row r="595" spans="1:18" s="56" customFormat="1" ht="17.25" customHeight="1" outlineLevel="1">
      <c r="A595" s="41">
        <f t="shared" si="74"/>
        <v>8.66</v>
      </c>
      <c r="B595" s="42">
        <f t="shared" si="77"/>
        <v>584</v>
      </c>
      <c r="C595" s="43">
        <v>41274</v>
      </c>
      <c r="D595" s="44" t="str">
        <f t="shared" si="78"/>
        <v>Aralık 2012</v>
      </c>
      <c r="E595" s="45" t="s">
        <v>35</v>
      </c>
      <c r="F595" s="46">
        <v>3</v>
      </c>
      <c r="G595" s="47">
        <v>6</v>
      </c>
      <c r="H595" s="48">
        <f t="shared" si="79"/>
        <v>18</v>
      </c>
      <c r="I595" s="49">
        <v>3.5508470000000001</v>
      </c>
      <c r="J595" s="50">
        <v>3.07</v>
      </c>
      <c r="K595" s="51">
        <f t="shared" si="75"/>
        <v>0.48084700000000025</v>
      </c>
      <c r="L595" s="53">
        <f t="shared" si="76"/>
        <v>2.5891529999999996</v>
      </c>
      <c r="M595" s="51">
        <f>IF(I595="",0,IF(K595&lt;0,Sayfa3!$P$5,Sayfa3!$S$5))</f>
        <v>0.15000000000000036</v>
      </c>
      <c r="N595" s="52" t="str">
        <f>IF(E595="","",IF(K595&lt;Sayfa3!$P$5,"P",IF(K595&gt;Sayfa3!$S$5,"P","")))</f>
        <v>P</v>
      </c>
      <c r="O595" s="53">
        <f t="shared" si="72"/>
        <v>2.4391529999999992</v>
      </c>
      <c r="P595" s="54">
        <f t="shared" si="73"/>
        <v>8.66</v>
      </c>
      <c r="Q595" s="55"/>
      <c r="R595" s="56" t="s">
        <v>35</v>
      </c>
    </row>
    <row r="596" spans="1:18" s="56" customFormat="1" ht="17.25" customHeight="1" outlineLevel="1">
      <c r="A596" s="41">
        <f t="shared" si="74"/>
        <v>8.66</v>
      </c>
      <c r="B596" s="42">
        <f t="shared" si="77"/>
        <v>585</v>
      </c>
      <c r="C596" s="43">
        <v>41274</v>
      </c>
      <c r="D596" s="44" t="str">
        <f t="shared" si="78"/>
        <v>Aralık 2012</v>
      </c>
      <c r="E596" s="45" t="s">
        <v>35</v>
      </c>
      <c r="F596" s="46">
        <v>7</v>
      </c>
      <c r="G596" s="47">
        <v>6</v>
      </c>
      <c r="H596" s="48">
        <f t="shared" si="79"/>
        <v>42</v>
      </c>
      <c r="I596" s="49">
        <v>3.5508470000000001</v>
      </c>
      <c r="J596" s="50">
        <v>3.07</v>
      </c>
      <c r="K596" s="51">
        <f t="shared" si="75"/>
        <v>0.48084700000000025</v>
      </c>
      <c r="L596" s="53">
        <f t="shared" si="76"/>
        <v>2.5891529999999996</v>
      </c>
      <c r="M596" s="51">
        <f>IF(I596="",0,IF(K596&lt;0,Sayfa3!$P$5,Sayfa3!$S$5))</f>
        <v>0.15000000000000036</v>
      </c>
      <c r="N596" s="52" t="str">
        <f>IF(E596="","",IF(K596&lt;Sayfa3!$P$5,"P",IF(K596&gt;Sayfa3!$S$5,"P","")))</f>
        <v>P</v>
      </c>
      <c r="O596" s="53">
        <f t="shared" si="72"/>
        <v>2.4391529999999992</v>
      </c>
      <c r="P596" s="54">
        <f t="shared" si="73"/>
        <v>8.66</v>
      </c>
      <c r="Q596" s="55"/>
      <c r="R596" s="56" t="s">
        <v>35</v>
      </c>
    </row>
    <row r="597" spans="1:18" s="56" customFormat="1" ht="17.25" customHeight="1" outlineLevel="1">
      <c r="A597" s="41">
        <f t="shared" si="74"/>
        <v>8.66</v>
      </c>
      <c r="B597" s="42">
        <f t="shared" si="77"/>
        <v>586</v>
      </c>
      <c r="C597" s="43">
        <v>41274</v>
      </c>
      <c r="D597" s="44" t="str">
        <f t="shared" si="78"/>
        <v>Aralık 2012</v>
      </c>
      <c r="E597" s="45" t="s">
        <v>35</v>
      </c>
      <c r="F597" s="46">
        <v>3</v>
      </c>
      <c r="G597" s="47">
        <v>6</v>
      </c>
      <c r="H597" s="48">
        <f t="shared" si="79"/>
        <v>18</v>
      </c>
      <c r="I597" s="49">
        <v>3.5508470000000001</v>
      </c>
      <c r="J597" s="50">
        <v>3.07</v>
      </c>
      <c r="K597" s="51">
        <f t="shared" si="75"/>
        <v>0.48084700000000025</v>
      </c>
      <c r="L597" s="53">
        <f t="shared" si="76"/>
        <v>2.5891529999999996</v>
      </c>
      <c r="M597" s="51">
        <f>IF(I597="",0,IF(K597&lt;0,Sayfa3!$P$5,Sayfa3!$S$5))</f>
        <v>0.15000000000000036</v>
      </c>
      <c r="N597" s="52" t="str">
        <f>IF(E597="","",IF(K597&lt;Sayfa3!$P$5,"P",IF(K597&gt;Sayfa3!$S$5,"P","")))</f>
        <v>P</v>
      </c>
      <c r="O597" s="53">
        <f t="shared" si="72"/>
        <v>2.4391529999999992</v>
      </c>
      <c r="P597" s="54">
        <f t="shared" si="73"/>
        <v>8.66</v>
      </c>
      <c r="Q597" s="55"/>
      <c r="R597" s="56" t="s">
        <v>35</v>
      </c>
    </row>
    <row r="598" spans="1:18" s="56" customFormat="1" ht="17.25" customHeight="1" outlineLevel="1">
      <c r="A598" s="41">
        <f t="shared" si="74"/>
        <v>8.66</v>
      </c>
      <c r="B598" s="42">
        <f t="shared" si="77"/>
        <v>587</v>
      </c>
      <c r="C598" s="43">
        <v>41274</v>
      </c>
      <c r="D598" s="44" t="str">
        <f t="shared" si="78"/>
        <v>Aralık 2012</v>
      </c>
      <c r="E598" s="45" t="s">
        <v>35</v>
      </c>
      <c r="F598" s="46">
        <v>7</v>
      </c>
      <c r="G598" s="47">
        <v>6</v>
      </c>
      <c r="H598" s="48">
        <f t="shared" si="79"/>
        <v>42</v>
      </c>
      <c r="I598" s="49">
        <v>3.5508470000000001</v>
      </c>
      <c r="J598" s="50">
        <v>3.07</v>
      </c>
      <c r="K598" s="51">
        <f t="shared" si="75"/>
        <v>0.48084700000000025</v>
      </c>
      <c r="L598" s="53">
        <f t="shared" si="76"/>
        <v>2.5891529999999996</v>
      </c>
      <c r="M598" s="51">
        <f>IF(I598="",0,IF(K598&lt;0,Sayfa3!$P$5,Sayfa3!$S$5))</f>
        <v>0.15000000000000036</v>
      </c>
      <c r="N598" s="52" t="str">
        <f>IF(E598="","",IF(K598&lt;Sayfa3!$P$5,"P",IF(K598&gt;Sayfa3!$S$5,"P","")))</f>
        <v>P</v>
      </c>
      <c r="O598" s="53">
        <f t="shared" si="72"/>
        <v>2.4391529999999992</v>
      </c>
      <c r="P598" s="54">
        <f t="shared" si="73"/>
        <v>8.66</v>
      </c>
      <c r="Q598" s="55"/>
      <c r="R598" s="56" t="s">
        <v>35</v>
      </c>
    </row>
    <row r="599" spans="1:18" s="56" customFormat="1" ht="17.25" customHeight="1" outlineLevel="1">
      <c r="A599" s="41">
        <f t="shared" si="74"/>
        <v>8.66</v>
      </c>
      <c r="B599" s="42">
        <f t="shared" si="77"/>
        <v>588</v>
      </c>
      <c r="C599" s="43">
        <v>41274</v>
      </c>
      <c r="D599" s="44" t="str">
        <f t="shared" si="78"/>
        <v>Aralık 2012</v>
      </c>
      <c r="E599" s="45" t="s">
        <v>35</v>
      </c>
      <c r="F599" s="46">
        <v>7</v>
      </c>
      <c r="G599" s="47">
        <v>6</v>
      </c>
      <c r="H599" s="48">
        <f t="shared" si="79"/>
        <v>42</v>
      </c>
      <c r="I599" s="49">
        <v>3.5508470000000001</v>
      </c>
      <c r="J599" s="50">
        <v>3.07</v>
      </c>
      <c r="K599" s="51">
        <f t="shared" si="75"/>
        <v>0.48084700000000025</v>
      </c>
      <c r="L599" s="53">
        <f t="shared" si="76"/>
        <v>2.5891529999999996</v>
      </c>
      <c r="M599" s="51">
        <f>IF(I599="",0,IF(K599&lt;0,Sayfa3!$P$5,Sayfa3!$S$5))</f>
        <v>0.15000000000000036</v>
      </c>
      <c r="N599" s="52" t="str">
        <f>IF(E599="","",IF(K599&lt;Sayfa3!$P$5,"P",IF(K599&gt;Sayfa3!$S$5,"P","")))</f>
        <v>P</v>
      </c>
      <c r="O599" s="53">
        <f t="shared" si="72"/>
        <v>2.4391529999999992</v>
      </c>
      <c r="P599" s="54">
        <f t="shared" si="73"/>
        <v>8.66</v>
      </c>
      <c r="Q599" s="55"/>
      <c r="R599" s="56" t="s">
        <v>35</v>
      </c>
    </row>
    <row r="600" spans="1:18" s="56" customFormat="1" ht="17.25" customHeight="1" outlineLevel="1">
      <c r="A600" s="41">
        <f t="shared" si="74"/>
        <v>8.66</v>
      </c>
      <c r="B600" s="42">
        <f t="shared" si="77"/>
        <v>589</v>
      </c>
      <c r="C600" s="43">
        <v>41274</v>
      </c>
      <c r="D600" s="44" t="str">
        <f t="shared" si="78"/>
        <v>Aralık 2012</v>
      </c>
      <c r="E600" s="45" t="s">
        <v>35</v>
      </c>
      <c r="F600" s="46">
        <v>3</v>
      </c>
      <c r="G600" s="47">
        <v>6</v>
      </c>
      <c r="H600" s="48">
        <f t="shared" si="79"/>
        <v>18</v>
      </c>
      <c r="I600" s="49">
        <v>3.5508470000000001</v>
      </c>
      <c r="J600" s="50">
        <v>3.07</v>
      </c>
      <c r="K600" s="51">
        <f t="shared" si="75"/>
        <v>0.48084700000000025</v>
      </c>
      <c r="L600" s="53">
        <f t="shared" si="76"/>
        <v>2.5891529999999996</v>
      </c>
      <c r="M600" s="51">
        <f>IF(I600="",0,IF(K600&lt;0,Sayfa3!$P$5,Sayfa3!$S$5))</f>
        <v>0.15000000000000036</v>
      </c>
      <c r="N600" s="52" t="str">
        <f>IF(E600="","",IF(K600&lt;Sayfa3!$P$5,"P",IF(K600&gt;Sayfa3!$S$5,"P","")))</f>
        <v>P</v>
      </c>
      <c r="O600" s="53">
        <f t="shared" si="72"/>
        <v>2.4391529999999992</v>
      </c>
      <c r="P600" s="54">
        <f t="shared" si="73"/>
        <v>8.66</v>
      </c>
      <c r="Q600" s="55"/>
      <c r="R600" s="56" t="s">
        <v>35</v>
      </c>
    </row>
    <row r="601" spans="1:18" s="56" customFormat="1" ht="17.25" customHeight="1" outlineLevel="1">
      <c r="A601" s="41">
        <f t="shared" si="74"/>
        <v>8.66</v>
      </c>
      <c r="B601" s="42">
        <f t="shared" si="77"/>
        <v>590</v>
      </c>
      <c r="C601" s="43">
        <v>41274</v>
      </c>
      <c r="D601" s="44" t="str">
        <f t="shared" si="78"/>
        <v>Aralık 2012</v>
      </c>
      <c r="E601" s="45" t="s">
        <v>35</v>
      </c>
      <c r="F601" s="46">
        <v>3</v>
      </c>
      <c r="G601" s="47">
        <v>6</v>
      </c>
      <c r="H601" s="48">
        <f t="shared" si="79"/>
        <v>18</v>
      </c>
      <c r="I601" s="49">
        <v>3.5508470000000001</v>
      </c>
      <c r="J601" s="50">
        <v>3.07</v>
      </c>
      <c r="K601" s="51">
        <f t="shared" si="75"/>
        <v>0.48084700000000025</v>
      </c>
      <c r="L601" s="53">
        <f t="shared" si="76"/>
        <v>2.5891529999999996</v>
      </c>
      <c r="M601" s="51">
        <f>IF(I601="",0,IF(K601&lt;0,Sayfa3!$P$5,Sayfa3!$S$5))</f>
        <v>0.15000000000000036</v>
      </c>
      <c r="N601" s="52" t="str">
        <f>IF(E601="","",IF(K601&lt;Sayfa3!$P$5,"P",IF(K601&gt;Sayfa3!$S$5,"P","")))</f>
        <v>P</v>
      </c>
      <c r="O601" s="53">
        <f t="shared" si="72"/>
        <v>2.4391529999999992</v>
      </c>
      <c r="P601" s="54">
        <f t="shared" si="73"/>
        <v>8.66</v>
      </c>
      <c r="Q601" s="55"/>
      <c r="R601" s="56" t="s">
        <v>35</v>
      </c>
    </row>
    <row r="602" spans="1:18" s="56" customFormat="1" ht="17.25" customHeight="1" outlineLevel="1">
      <c r="A602" s="41">
        <f t="shared" si="74"/>
        <v>8.66</v>
      </c>
      <c r="B602" s="42">
        <f t="shared" si="77"/>
        <v>591</v>
      </c>
      <c r="C602" s="43">
        <v>41274</v>
      </c>
      <c r="D602" s="44" t="str">
        <f t="shared" si="78"/>
        <v>Aralık 2012</v>
      </c>
      <c r="E602" s="45" t="s">
        <v>35</v>
      </c>
      <c r="F602" s="46">
        <v>7</v>
      </c>
      <c r="G602" s="47">
        <v>6</v>
      </c>
      <c r="H602" s="48">
        <f t="shared" si="79"/>
        <v>42</v>
      </c>
      <c r="I602" s="49">
        <v>3.5508470000000001</v>
      </c>
      <c r="J602" s="50">
        <v>3.07</v>
      </c>
      <c r="K602" s="51">
        <f t="shared" si="75"/>
        <v>0.48084700000000025</v>
      </c>
      <c r="L602" s="53">
        <f t="shared" si="76"/>
        <v>2.5891529999999996</v>
      </c>
      <c r="M602" s="51">
        <f>IF(I602="",0,IF(K602&lt;0,Sayfa3!$P$5,Sayfa3!$S$5))</f>
        <v>0.15000000000000036</v>
      </c>
      <c r="N602" s="52" t="str">
        <f>IF(E602="","",IF(K602&lt;Sayfa3!$P$5,"P",IF(K602&gt;Sayfa3!$S$5,"P","")))</f>
        <v>P</v>
      </c>
      <c r="O602" s="53">
        <f t="shared" si="72"/>
        <v>2.4391529999999992</v>
      </c>
      <c r="P602" s="54">
        <f t="shared" si="73"/>
        <v>8.66</v>
      </c>
      <c r="Q602" s="55"/>
      <c r="R602" s="56" t="s">
        <v>35</v>
      </c>
    </row>
    <row r="603" spans="1:18" s="56" customFormat="1" ht="17.25" customHeight="1" outlineLevel="1">
      <c r="A603" s="41">
        <f t="shared" si="74"/>
        <v>8.66</v>
      </c>
      <c r="B603" s="42">
        <f t="shared" si="77"/>
        <v>592</v>
      </c>
      <c r="C603" s="43">
        <v>41274</v>
      </c>
      <c r="D603" s="44" t="str">
        <f t="shared" si="78"/>
        <v>Aralık 2012</v>
      </c>
      <c r="E603" s="45" t="s">
        <v>35</v>
      </c>
      <c r="F603" s="46">
        <v>2</v>
      </c>
      <c r="G603" s="47">
        <v>6</v>
      </c>
      <c r="H603" s="48">
        <f t="shared" si="79"/>
        <v>12</v>
      </c>
      <c r="I603" s="49">
        <v>3.5508470000000001</v>
      </c>
      <c r="J603" s="50">
        <v>3.07</v>
      </c>
      <c r="K603" s="51">
        <f t="shared" si="75"/>
        <v>0.48084700000000025</v>
      </c>
      <c r="L603" s="53">
        <f t="shared" si="76"/>
        <v>2.5891529999999996</v>
      </c>
      <c r="M603" s="51">
        <f>IF(I603="",0,IF(K603&lt;0,Sayfa3!$P$5,Sayfa3!$S$5))</f>
        <v>0.15000000000000036</v>
      </c>
      <c r="N603" s="52" t="str">
        <f>IF(E603="","",IF(K603&lt;Sayfa3!$P$5,"P",IF(K603&gt;Sayfa3!$S$5,"P","")))</f>
        <v>P</v>
      </c>
      <c r="O603" s="53">
        <f t="shared" si="72"/>
        <v>2.4391529999999992</v>
      </c>
      <c r="P603" s="54">
        <f t="shared" si="73"/>
        <v>8.66</v>
      </c>
      <c r="Q603" s="55"/>
      <c r="R603" s="56" t="s">
        <v>35</v>
      </c>
    </row>
    <row r="604" spans="1:18" s="56" customFormat="1" ht="17.25" customHeight="1" outlineLevel="1">
      <c r="A604" s="41">
        <f t="shared" si="74"/>
        <v>8.66</v>
      </c>
      <c r="B604" s="42">
        <f t="shared" si="77"/>
        <v>593</v>
      </c>
      <c r="C604" s="43">
        <v>41274</v>
      </c>
      <c r="D604" s="44" t="str">
        <f t="shared" si="78"/>
        <v>Aralık 2012</v>
      </c>
      <c r="E604" s="45" t="s">
        <v>35</v>
      </c>
      <c r="F604" s="46">
        <v>5</v>
      </c>
      <c r="G604" s="47">
        <v>6</v>
      </c>
      <c r="H604" s="48">
        <f t="shared" si="79"/>
        <v>30</v>
      </c>
      <c r="I604" s="49">
        <v>3.5508470000000001</v>
      </c>
      <c r="J604" s="50">
        <v>3.07</v>
      </c>
      <c r="K604" s="51">
        <f t="shared" si="75"/>
        <v>0.48084700000000025</v>
      </c>
      <c r="L604" s="53">
        <f t="shared" si="76"/>
        <v>2.5891529999999996</v>
      </c>
      <c r="M604" s="51">
        <f>IF(I604="",0,IF(K604&lt;0,Sayfa3!$P$5,Sayfa3!$S$5))</f>
        <v>0.15000000000000036</v>
      </c>
      <c r="N604" s="52" t="str">
        <f>IF(E604="","",IF(K604&lt;Sayfa3!$P$5,"P",IF(K604&gt;Sayfa3!$S$5,"P","")))</f>
        <v>P</v>
      </c>
      <c r="O604" s="53">
        <f t="shared" si="72"/>
        <v>2.4391529999999992</v>
      </c>
      <c r="P604" s="54">
        <f t="shared" si="73"/>
        <v>8.66</v>
      </c>
      <c r="Q604" s="55"/>
      <c r="R604" s="56" t="s">
        <v>35</v>
      </c>
    </row>
    <row r="605" spans="1:18" s="56" customFormat="1" ht="17.25" customHeight="1" outlineLevel="1">
      <c r="A605" s="41">
        <f t="shared" si="74"/>
        <v>8.66</v>
      </c>
      <c r="B605" s="42">
        <f t="shared" si="77"/>
        <v>594</v>
      </c>
      <c r="C605" s="43">
        <v>41276</v>
      </c>
      <c r="D605" s="44" t="str">
        <f t="shared" si="78"/>
        <v>Ocak 2013</v>
      </c>
      <c r="E605" s="45" t="s">
        <v>35</v>
      </c>
      <c r="F605" s="46">
        <v>7</v>
      </c>
      <c r="G605" s="47">
        <v>6</v>
      </c>
      <c r="H605" s="48">
        <f t="shared" si="79"/>
        <v>42</v>
      </c>
      <c r="I605" s="49">
        <v>3.5508470000000001</v>
      </c>
      <c r="J605" s="50">
        <v>3.07</v>
      </c>
      <c r="K605" s="51">
        <f t="shared" si="75"/>
        <v>0.48084700000000025</v>
      </c>
      <c r="L605" s="53">
        <f t="shared" si="76"/>
        <v>2.5891529999999996</v>
      </c>
      <c r="M605" s="51">
        <f>IF(I605="",0,IF(K605&lt;0,Sayfa3!$P$5,Sayfa3!$S$5))</f>
        <v>0.15000000000000036</v>
      </c>
      <c r="N605" s="52" t="str">
        <f>IF(E605="","",IF(K605&lt;Sayfa3!$P$5,"P",IF(K605&gt;Sayfa3!$S$5,"P","")))</f>
        <v>P</v>
      </c>
      <c r="O605" s="53">
        <f t="shared" si="72"/>
        <v>2.4391529999999992</v>
      </c>
      <c r="P605" s="54">
        <f t="shared" si="73"/>
        <v>8.66</v>
      </c>
      <c r="Q605" s="55"/>
      <c r="R605" s="56" t="s">
        <v>35</v>
      </c>
    </row>
    <row r="606" spans="1:18" s="56" customFormat="1" ht="17.25" customHeight="1" outlineLevel="1">
      <c r="A606" s="41">
        <f t="shared" si="74"/>
        <v>8.66</v>
      </c>
      <c r="B606" s="42">
        <f t="shared" si="77"/>
        <v>595</v>
      </c>
      <c r="C606" s="43">
        <v>41276</v>
      </c>
      <c r="D606" s="44" t="str">
        <f t="shared" si="78"/>
        <v>Ocak 2013</v>
      </c>
      <c r="E606" s="45" t="s">
        <v>35</v>
      </c>
      <c r="F606" s="46">
        <v>3</v>
      </c>
      <c r="G606" s="47">
        <v>6</v>
      </c>
      <c r="H606" s="48">
        <f t="shared" si="79"/>
        <v>18</v>
      </c>
      <c r="I606" s="49">
        <v>3.5508470000000001</v>
      </c>
      <c r="J606" s="50">
        <v>3.07</v>
      </c>
      <c r="K606" s="51">
        <f t="shared" si="75"/>
        <v>0.48084700000000025</v>
      </c>
      <c r="L606" s="53">
        <f t="shared" si="76"/>
        <v>2.5891529999999996</v>
      </c>
      <c r="M606" s="51">
        <f>IF(I606="",0,IF(K606&lt;0,Sayfa3!$P$5,Sayfa3!$S$5))</f>
        <v>0.15000000000000036</v>
      </c>
      <c r="N606" s="52" t="str">
        <f>IF(E606="","",IF(K606&lt;Sayfa3!$P$5,"P",IF(K606&gt;Sayfa3!$S$5,"P","")))</f>
        <v>P</v>
      </c>
      <c r="O606" s="53">
        <f t="shared" si="72"/>
        <v>2.4391529999999992</v>
      </c>
      <c r="P606" s="54">
        <f t="shared" si="73"/>
        <v>8.66</v>
      </c>
      <c r="Q606" s="55"/>
      <c r="R606" s="56" t="s">
        <v>35</v>
      </c>
    </row>
    <row r="607" spans="1:18" s="56" customFormat="1" ht="17.25" customHeight="1" outlineLevel="1">
      <c r="A607" s="41">
        <f t="shared" si="74"/>
        <v>8.66</v>
      </c>
      <c r="B607" s="42">
        <f t="shared" si="77"/>
        <v>596</v>
      </c>
      <c r="C607" s="43">
        <v>41276</v>
      </c>
      <c r="D607" s="44" t="str">
        <f t="shared" si="78"/>
        <v>Ocak 2013</v>
      </c>
      <c r="E607" s="45" t="s">
        <v>35</v>
      </c>
      <c r="F607" s="46">
        <v>5</v>
      </c>
      <c r="G607" s="47">
        <v>6</v>
      </c>
      <c r="H607" s="48">
        <f t="shared" si="79"/>
        <v>30</v>
      </c>
      <c r="I607" s="49">
        <v>3.5508470000000001</v>
      </c>
      <c r="J607" s="50">
        <v>3.07</v>
      </c>
      <c r="K607" s="51">
        <f t="shared" si="75"/>
        <v>0.48084700000000025</v>
      </c>
      <c r="L607" s="53">
        <f t="shared" si="76"/>
        <v>2.5891529999999996</v>
      </c>
      <c r="M607" s="51">
        <f>IF(I607="",0,IF(K607&lt;0,Sayfa3!$P$5,Sayfa3!$S$5))</f>
        <v>0.15000000000000036</v>
      </c>
      <c r="N607" s="52" t="str">
        <f>IF(E607="","",IF(K607&lt;Sayfa3!$P$5,"P",IF(K607&gt;Sayfa3!$S$5,"P","")))</f>
        <v>P</v>
      </c>
      <c r="O607" s="53">
        <f t="shared" si="72"/>
        <v>2.4391529999999992</v>
      </c>
      <c r="P607" s="54">
        <f t="shared" si="73"/>
        <v>8.66</v>
      </c>
      <c r="Q607" s="55"/>
      <c r="R607" s="56" t="s">
        <v>35</v>
      </c>
    </row>
    <row r="608" spans="1:18" s="56" customFormat="1" ht="17.25" customHeight="1" outlineLevel="1">
      <c r="A608" s="41">
        <f t="shared" si="74"/>
        <v>8.66</v>
      </c>
      <c r="B608" s="42">
        <f t="shared" si="77"/>
        <v>597</v>
      </c>
      <c r="C608" s="43">
        <v>41276</v>
      </c>
      <c r="D608" s="44" t="str">
        <f t="shared" si="78"/>
        <v>Ocak 2013</v>
      </c>
      <c r="E608" s="45" t="s">
        <v>35</v>
      </c>
      <c r="F608" s="46">
        <v>7</v>
      </c>
      <c r="G608" s="47">
        <v>6</v>
      </c>
      <c r="H608" s="48">
        <f t="shared" si="79"/>
        <v>42</v>
      </c>
      <c r="I608" s="49">
        <v>3.5508470000000001</v>
      </c>
      <c r="J608" s="50">
        <v>3.07</v>
      </c>
      <c r="K608" s="51">
        <f t="shared" si="75"/>
        <v>0.48084700000000025</v>
      </c>
      <c r="L608" s="53">
        <f t="shared" si="76"/>
        <v>2.5891529999999996</v>
      </c>
      <c r="M608" s="51">
        <f>IF(I608="",0,IF(K608&lt;0,Sayfa3!$P$5,Sayfa3!$S$5))</f>
        <v>0.15000000000000036</v>
      </c>
      <c r="N608" s="52" t="str">
        <f>IF(E608="","",IF(K608&lt;Sayfa3!$P$5,"P",IF(K608&gt;Sayfa3!$S$5,"P","")))</f>
        <v>P</v>
      </c>
      <c r="O608" s="53">
        <f t="shared" si="72"/>
        <v>2.4391529999999992</v>
      </c>
      <c r="P608" s="54">
        <f t="shared" si="73"/>
        <v>8.66</v>
      </c>
      <c r="Q608" s="55"/>
      <c r="R608" s="56" t="s">
        <v>35</v>
      </c>
    </row>
    <row r="609" spans="1:18" s="56" customFormat="1" ht="17.25" customHeight="1" outlineLevel="1">
      <c r="A609" s="41">
        <f t="shared" si="74"/>
        <v>8.66</v>
      </c>
      <c r="B609" s="42">
        <f t="shared" si="77"/>
        <v>598</v>
      </c>
      <c r="C609" s="43">
        <v>41276</v>
      </c>
      <c r="D609" s="44" t="str">
        <f t="shared" si="78"/>
        <v>Ocak 2013</v>
      </c>
      <c r="E609" s="45" t="s">
        <v>35</v>
      </c>
      <c r="F609" s="46">
        <v>3</v>
      </c>
      <c r="G609" s="47">
        <v>6</v>
      </c>
      <c r="H609" s="48">
        <f t="shared" si="79"/>
        <v>18</v>
      </c>
      <c r="I609" s="49">
        <v>3.5508470000000001</v>
      </c>
      <c r="J609" s="50">
        <v>3.07</v>
      </c>
      <c r="K609" s="51">
        <f t="shared" si="75"/>
        <v>0.48084700000000025</v>
      </c>
      <c r="L609" s="53">
        <f t="shared" si="76"/>
        <v>2.5891529999999996</v>
      </c>
      <c r="M609" s="51">
        <f>IF(I609="",0,IF(K609&lt;0,Sayfa3!$P$5,Sayfa3!$S$5))</f>
        <v>0.15000000000000036</v>
      </c>
      <c r="N609" s="52" t="str">
        <f>IF(E609="","",IF(K609&lt;Sayfa3!$P$5,"P",IF(K609&gt;Sayfa3!$S$5,"P","")))</f>
        <v>P</v>
      </c>
      <c r="O609" s="53">
        <f t="shared" si="72"/>
        <v>2.4391529999999992</v>
      </c>
      <c r="P609" s="54">
        <f t="shared" si="73"/>
        <v>8.66</v>
      </c>
      <c r="Q609" s="55"/>
      <c r="R609" s="56" t="s">
        <v>35</v>
      </c>
    </row>
    <row r="610" spans="1:18" s="56" customFormat="1" ht="17.25" customHeight="1" outlineLevel="1">
      <c r="A610" s="41">
        <f t="shared" si="74"/>
        <v>8.61</v>
      </c>
      <c r="B610" s="42">
        <f t="shared" si="77"/>
        <v>599</v>
      </c>
      <c r="C610" s="43">
        <v>41279</v>
      </c>
      <c r="D610" s="44" t="str">
        <f t="shared" si="78"/>
        <v>Ocak 2013</v>
      </c>
      <c r="E610" s="45" t="s">
        <v>35</v>
      </c>
      <c r="F610" s="46">
        <v>3</v>
      </c>
      <c r="G610" s="47">
        <v>6</v>
      </c>
      <c r="H610" s="48">
        <f t="shared" si="79"/>
        <v>18</v>
      </c>
      <c r="I610" s="49">
        <v>3.5932203399999998</v>
      </c>
      <c r="J610" s="50">
        <v>3.07</v>
      </c>
      <c r="K610" s="51">
        <f t="shared" si="75"/>
        <v>0.52322033999999995</v>
      </c>
      <c r="L610" s="53">
        <f t="shared" si="76"/>
        <v>2.5467796599999999</v>
      </c>
      <c r="M610" s="51">
        <f>IF(I610="",0,IF(K610&lt;0,Sayfa3!$P$5,Sayfa3!$S$5))</f>
        <v>0.15000000000000036</v>
      </c>
      <c r="N610" s="52" t="str">
        <f>IF(E610="","",IF(K610&lt;Sayfa3!$P$5,"P",IF(K610&gt;Sayfa3!$S$5,"P","")))</f>
        <v>P</v>
      </c>
      <c r="O610" s="53">
        <f t="shared" si="72"/>
        <v>2.3967796599999995</v>
      </c>
      <c r="P610" s="54">
        <f t="shared" si="73"/>
        <v>8.61</v>
      </c>
      <c r="Q610" s="55"/>
      <c r="R610" s="56" t="s">
        <v>35</v>
      </c>
    </row>
    <row r="611" spans="1:18" s="56" customFormat="1" ht="17.25" customHeight="1" outlineLevel="1">
      <c r="A611" s="41">
        <f t="shared" si="74"/>
        <v>8.61</v>
      </c>
      <c r="B611" s="42">
        <f t="shared" si="77"/>
        <v>600</v>
      </c>
      <c r="C611" s="43">
        <v>41279</v>
      </c>
      <c r="D611" s="44" t="str">
        <f t="shared" si="78"/>
        <v>Ocak 2013</v>
      </c>
      <c r="E611" s="45" t="s">
        <v>35</v>
      </c>
      <c r="F611" s="46">
        <v>7</v>
      </c>
      <c r="G611" s="47">
        <v>6</v>
      </c>
      <c r="H611" s="48">
        <f t="shared" si="79"/>
        <v>42</v>
      </c>
      <c r="I611" s="49">
        <v>3.5932203399999998</v>
      </c>
      <c r="J611" s="50">
        <v>3.07</v>
      </c>
      <c r="K611" s="51">
        <f t="shared" si="75"/>
        <v>0.52322033999999995</v>
      </c>
      <c r="L611" s="53">
        <f t="shared" si="76"/>
        <v>2.5467796599999999</v>
      </c>
      <c r="M611" s="51">
        <f>IF(I611="",0,IF(K611&lt;0,Sayfa3!$P$5,Sayfa3!$S$5))</f>
        <v>0.15000000000000036</v>
      </c>
      <c r="N611" s="52" t="str">
        <f>IF(E611="","",IF(K611&lt;Sayfa3!$P$5,"P",IF(K611&gt;Sayfa3!$S$5,"P","")))</f>
        <v>P</v>
      </c>
      <c r="O611" s="53">
        <f t="shared" si="72"/>
        <v>2.3967796599999995</v>
      </c>
      <c r="P611" s="54">
        <f t="shared" si="73"/>
        <v>8.61</v>
      </c>
      <c r="Q611" s="55"/>
      <c r="R611" s="56" t="s">
        <v>35</v>
      </c>
    </row>
    <row r="612" spans="1:18" s="56" customFormat="1" ht="17.25" customHeight="1" outlineLevel="1">
      <c r="A612" s="41">
        <f t="shared" si="74"/>
        <v>8.61</v>
      </c>
      <c r="B612" s="42">
        <f t="shared" si="77"/>
        <v>601</v>
      </c>
      <c r="C612" s="43">
        <v>41279</v>
      </c>
      <c r="D612" s="44" t="str">
        <f t="shared" si="78"/>
        <v>Ocak 2013</v>
      </c>
      <c r="E612" s="45" t="s">
        <v>35</v>
      </c>
      <c r="F612" s="46">
        <v>7</v>
      </c>
      <c r="G612" s="47">
        <v>6</v>
      </c>
      <c r="H612" s="48">
        <f t="shared" si="79"/>
        <v>42</v>
      </c>
      <c r="I612" s="49">
        <v>3.5932203399999998</v>
      </c>
      <c r="J612" s="50">
        <v>3.07</v>
      </c>
      <c r="K612" s="51">
        <f t="shared" si="75"/>
        <v>0.52322033999999995</v>
      </c>
      <c r="L612" s="53">
        <f t="shared" si="76"/>
        <v>2.5467796599999999</v>
      </c>
      <c r="M612" s="51">
        <f>IF(I612="",0,IF(K612&lt;0,Sayfa3!$P$5,Sayfa3!$S$5))</f>
        <v>0.15000000000000036</v>
      </c>
      <c r="N612" s="52" t="str">
        <f>IF(E612="","",IF(K612&lt;Sayfa3!$P$5,"P",IF(K612&gt;Sayfa3!$S$5,"P","")))</f>
        <v>P</v>
      </c>
      <c r="O612" s="53">
        <f t="shared" si="72"/>
        <v>2.3967796599999995</v>
      </c>
      <c r="P612" s="54">
        <f t="shared" si="73"/>
        <v>8.61</v>
      </c>
      <c r="Q612" s="55"/>
      <c r="R612" s="56" t="s">
        <v>35</v>
      </c>
    </row>
    <row r="613" spans="1:18" s="56" customFormat="1" ht="17.25" customHeight="1" outlineLevel="1">
      <c r="A613" s="41">
        <f t="shared" si="74"/>
        <v>8.61</v>
      </c>
      <c r="B613" s="42">
        <f t="shared" si="77"/>
        <v>602</v>
      </c>
      <c r="C613" s="43">
        <v>41279</v>
      </c>
      <c r="D613" s="44" t="str">
        <f t="shared" si="78"/>
        <v>Ocak 2013</v>
      </c>
      <c r="E613" s="45" t="s">
        <v>32</v>
      </c>
      <c r="F613" s="46">
        <v>7</v>
      </c>
      <c r="G613" s="47">
        <v>6</v>
      </c>
      <c r="H613" s="48">
        <f t="shared" si="79"/>
        <v>42</v>
      </c>
      <c r="I613" s="49">
        <v>3.5932203399999998</v>
      </c>
      <c r="J613" s="50">
        <v>3.07</v>
      </c>
      <c r="K613" s="51">
        <f t="shared" si="75"/>
        <v>0.52322033999999995</v>
      </c>
      <c r="L613" s="53">
        <f t="shared" si="76"/>
        <v>2.5467796599999999</v>
      </c>
      <c r="M613" s="51">
        <f>IF(I613="",0,IF(K613&lt;0,Sayfa3!$P$5,Sayfa3!$S$5))</f>
        <v>0.15000000000000036</v>
      </c>
      <c r="N613" s="52" t="str">
        <f>IF(E613="","",IF(K613&lt;Sayfa3!$P$5,"P",IF(K613&gt;Sayfa3!$S$5,"P","")))</f>
        <v>P</v>
      </c>
      <c r="O613" s="53">
        <f t="shared" si="72"/>
        <v>2.3967796599999995</v>
      </c>
      <c r="P613" s="54">
        <f t="shared" si="73"/>
        <v>8.61</v>
      </c>
      <c r="Q613" s="55"/>
      <c r="R613" s="56" t="s">
        <v>32</v>
      </c>
    </row>
    <row r="614" spans="1:18" s="56" customFormat="1" ht="17.25" customHeight="1" outlineLevel="1">
      <c r="A614" s="41">
        <f t="shared" si="74"/>
        <v>8.61</v>
      </c>
      <c r="B614" s="42">
        <f t="shared" si="77"/>
        <v>603</v>
      </c>
      <c r="C614" s="43">
        <v>41279</v>
      </c>
      <c r="D614" s="44" t="str">
        <f t="shared" si="78"/>
        <v>Ocak 2013</v>
      </c>
      <c r="E614" s="45" t="s">
        <v>32</v>
      </c>
      <c r="F614" s="46">
        <v>3</v>
      </c>
      <c r="G614" s="47">
        <v>6</v>
      </c>
      <c r="H614" s="48">
        <f t="shared" si="79"/>
        <v>18</v>
      </c>
      <c r="I614" s="49">
        <v>3.5932203399999998</v>
      </c>
      <c r="J614" s="50">
        <v>3.07</v>
      </c>
      <c r="K614" s="51">
        <f t="shared" si="75"/>
        <v>0.52322033999999995</v>
      </c>
      <c r="L614" s="53">
        <f t="shared" si="76"/>
        <v>2.5467796599999999</v>
      </c>
      <c r="M614" s="51">
        <f>IF(I614="",0,IF(K614&lt;0,Sayfa3!$P$5,Sayfa3!$S$5))</f>
        <v>0.15000000000000036</v>
      </c>
      <c r="N614" s="52" t="str">
        <f>IF(E614="","",IF(K614&lt;Sayfa3!$P$5,"P",IF(K614&gt;Sayfa3!$S$5,"P","")))</f>
        <v>P</v>
      </c>
      <c r="O614" s="53">
        <f t="shared" si="72"/>
        <v>2.3967796599999995</v>
      </c>
      <c r="P614" s="54">
        <f t="shared" si="73"/>
        <v>8.61</v>
      </c>
      <c r="Q614" s="55"/>
      <c r="R614" s="56" t="s">
        <v>32</v>
      </c>
    </row>
    <row r="615" spans="1:18" s="56" customFormat="1" ht="17.25" customHeight="1" outlineLevel="1">
      <c r="A615" s="41">
        <f t="shared" si="74"/>
        <v>8.61</v>
      </c>
      <c r="B615" s="42">
        <f t="shared" si="77"/>
        <v>604</v>
      </c>
      <c r="C615" s="43">
        <v>41279</v>
      </c>
      <c r="D615" s="44" t="str">
        <f t="shared" si="78"/>
        <v>Ocak 2013</v>
      </c>
      <c r="E615" s="45" t="s">
        <v>32</v>
      </c>
      <c r="F615" s="46">
        <v>7</v>
      </c>
      <c r="G615" s="47">
        <v>6</v>
      </c>
      <c r="H615" s="48">
        <f t="shared" si="79"/>
        <v>42</v>
      </c>
      <c r="I615" s="49">
        <v>3.5932203399999998</v>
      </c>
      <c r="J615" s="50">
        <v>3.07</v>
      </c>
      <c r="K615" s="51">
        <f t="shared" si="75"/>
        <v>0.52322033999999995</v>
      </c>
      <c r="L615" s="53">
        <f t="shared" si="76"/>
        <v>2.5467796599999999</v>
      </c>
      <c r="M615" s="51">
        <f>IF(I615="",0,IF(K615&lt;0,Sayfa3!$P$5,Sayfa3!$S$5))</f>
        <v>0.15000000000000036</v>
      </c>
      <c r="N615" s="52" t="str">
        <f>IF(E615="","",IF(K615&lt;Sayfa3!$P$5,"P",IF(K615&gt;Sayfa3!$S$5,"P","")))</f>
        <v>P</v>
      </c>
      <c r="O615" s="53">
        <f t="shared" si="72"/>
        <v>2.3967796599999995</v>
      </c>
      <c r="P615" s="54">
        <f t="shared" si="73"/>
        <v>8.61</v>
      </c>
      <c r="Q615" s="55"/>
      <c r="R615" s="56" t="s">
        <v>32</v>
      </c>
    </row>
    <row r="616" spans="1:18" s="56" customFormat="1" ht="17.25" customHeight="1" outlineLevel="1">
      <c r="A616" s="41">
        <f t="shared" si="74"/>
        <v>8.61</v>
      </c>
      <c r="B616" s="42">
        <f t="shared" si="77"/>
        <v>605</v>
      </c>
      <c r="C616" s="43">
        <v>41279</v>
      </c>
      <c r="D616" s="44" t="str">
        <f t="shared" si="78"/>
        <v>Ocak 2013</v>
      </c>
      <c r="E616" s="45" t="s">
        <v>32</v>
      </c>
      <c r="F616" s="46">
        <v>3</v>
      </c>
      <c r="G616" s="47">
        <v>6</v>
      </c>
      <c r="H616" s="48">
        <f t="shared" si="79"/>
        <v>18</v>
      </c>
      <c r="I616" s="49">
        <v>3.5932203399999998</v>
      </c>
      <c r="J616" s="50">
        <v>3.07</v>
      </c>
      <c r="K616" s="51">
        <f t="shared" si="75"/>
        <v>0.52322033999999995</v>
      </c>
      <c r="L616" s="53">
        <f t="shared" si="76"/>
        <v>2.5467796599999999</v>
      </c>
      <c r="M616" s="51">
        <f>IF(I616="",0,IF(K616&lt;0,Sayfa3!$P$5,Sayfa3!$S$5))</f>
        <v>0.15000000000000036</v>
      </c>
      <c r="N616" s="52" t="str">
        <f>IF(E616="","",IF(K616&lt;Sayfa3!$P$5,"P",IF(K616&gt;Sayfa3!$S$5,"P","")))</f>
        <v>P</v>
      </c>
      <c r="O616" s="53">
        <f t="shared" si="72"/>
        <v>2.3967796599999995</v>
      </c>
      <c r="P616" s="54">
        <f t="shared" si="73"/>
        <v>8.61</v>
      </c>
      <c r="Q616" s="55"/>
      <c r="R616" s="56" t="s">
        <v>32</v>
      </c>
    </row>
    <row r="617" spans="1:18" s="56" customFormat="1" ht="17.25" customHeight="1" outlineLevel="1">
      <c r="A617" s="41">
        <f t="shared" si="74"/>
        <v>8.61</v>
      </c>
      <c r="B617" s="42">
        <f t="shared" si="77"/>
        <v>606</v>
      </c>
      <c r="C617" s="43">
        <v>41288</v>
      </c>
      <c r="D617" s="44" t="str">
        <f t="shared" si="78"/>
        <v>Ocak 2013</v>
      </c>
      <c r="E617" s="45" t="s">
        <v>32</v>
      </c>
      <c r="F617" s="46">
        <v>7</v>
      </c>
      <c r="G617" s="47">
        <v>6</v>
      </c>
      <c r="H617" s="48">
        <f t="shared" si="79"/>
        <v>42</v>
      </c>
      <c r="I617" s="49">
        <v>3.5932203399999998</v>
      </c>
      <c r="J617" s="50">
        <v>3.07</v>
      </c>
      <c r="K617" s="51">
        <f t="shared" si="75"/>
        <v>0.52322033999999995</v>
      </c>
      <c r="L617" s="53">
        <f t="shared" si="76"/>
        <v>2.5467796599999999</v>
      </c>
      <c r="M617" s="51">
        <f>IF(I617="",0,IF(K617&lt;0,Sayfa3!$P$5,Sayfa3!$S$5))</f>
        <v>0.15000000000000036</v>
      </c>
      <c r="N617" s="52" t="str">
        <f>IF(E617="","",IF(K617&lt;Sayfa3!$P$5,"P",IF(K617&gt;Sayfa3!$S$5,"P","")))</f>
        <v>P</v>
      </c>
      <c r="O617" s="53">
        <f t="shared" si="72"/>
        <v>2.3967796599999995</v>
      </c>
      <c r="P617" s="54">
        <f t="shared" si="73"/>
        <v>8.61</v>
      </c>
      <c r="Q617" s="55"/>
      <c r="R617" s="56" t="s">
        <v>32</v>
      </c>
    </row>
    <row r="618" spans="1:18" s="56" customFormat="1" ht="17.25" customHeight="1" outlineLevel="1">
      <c r="A618" s="41">
        <f t="shared" si="74"/>
        <v>8.61</v>
      </c>
      <c r="B618" s="42">
        <f t="shared" si="77"/>
        <v>607</v>
      </c>
      <c r="C618" s="43">
        <v>41288</v>
      </c>
      <c r="D618" s="44" t="str">
        <f t="shared" si="78"/>
        <v>Ocak 2013</v>
      </c>
      <c r="E618" s="45" t="s">
        <v>32</v>
      </c>
      <c r="F618" s="46">
        <v>3</v>
      </c>
      <c r="G618" s="47">
        <v>6</v>
      </c>
      <c r="H618" s="48">
        <f t="shared" si="79"/>
        <v>18</v>
      </c>
      <c r="I618" s="49">
        <v>3.5932203399999998</v>
      </c>
      <c r="J618" s="50">
        <v>3.07</v>
      </c>
      <c r="K618" s="51">
        <f t="shared" si="75"/>
        <v>0.52322033999999995</v>
      </c>
      <c r="L618" s="53">
        <f t="shared" si="76"/>
        <v>2.5467796599999999</v>
      </c>
      <c r="M618" s="51">
        <f>IF(I618="",0,IF(K618&lt;0,Sayfa3!$P$5,Sayfa3!$S$5))</f>
        <v>0.15000000000000036</v>
      </c>
      <c r="N618" s="52" t="str">
        <f>IF(E618="","",IF(K618&lt;Sayfa3!$P$5,"P",IF(K618&gt;Sayfa3!$S$5,"P","")))</f>
        <v>P</v>
      </c>
      <c r="O618" s="53">
        <f t="shared" si="72"/>
        <v>2.3967796599999995</v>
      </c>
      <c r="P618" s="54">
        <f t="shared" si="73"/>
        <v>8.61</v>
      </c>
      <c r="Q618" s="55"/>
      <c r="R618" s="56" t="s">
        <v>32</v>
      </c>
    </row>
    <row r="619" spans="1:18" s="56" customFormat="1" ht="17.25" customHeight="1" outlineLevel="1">
      <c r="A619" s="41">
        <f t="shared" si="74"/>
        <v>8.61</v>
      </c>
      <c r="B619" s="42">
        <f t="shared" si="77"/>
        <v>608</v>
      </c>
      <c r="C619" s="43">
        <v>41288</v>
      </c>
      <c r="D619" s="44" t="str">
        <f t="shared" si="78"/>
        <v>Ocak 2013</v>
      </c>
      <c r="E619" s="45" t="s">
        <v>32</v>
      </c>
      <c r="F619" s="46">
        <v>7</v>
      </c>
      <c r="G619" s="47">
        <v>6</v>
      </c>
      <c r="H619" s="48">
        <f t="shared" si="79"/>
        <v>42</v>
      </c>
      <c r="I619" s="49">
        <v>3.5932203399999998</v>
      </c>
      <c r="J619" s="50">
        <v>3.07</v>
      </c>
      <c r="K619" s="51">
        <f t="shared" si="75"/>
        <v>0.52322033999999995</v>
      </c>
      <c r="L619" s="53">
        <f t="shared" si="76"/>
        <v>2.5467796599999999</v>
      </c>
      <c r="M619" s="51">
        <f>IF(I619="",0,IF(K619&lt;0,Sayfa3!$P$5,Sayfa3!$S$5))</f>
        <v>0.15000000000000036</v>
      </c>
      <c r="N619" s="52" t="str">
        <f>IF(E619="","",IF(K619&lt;Sayfa3!$P$5,"P",IF(K619&gt;Sayfa3!$S$5,"P","")))</f>
        <v>P</v>
      </c>
      <c r="O619" s="53">
        <f t="shared" si="72"/>
        <v>2.3967796599999995</v>
      </c>
      <c r="P619" s="54">
        <f t="shared" si="73"/>
        <v>8.61</v>
      </c>
      <c r="Q619" s="55"/>
      <c r="R619" s="56" t="s">
        <v>32</v>
      </c>
    </row>
    <row r="620" spans="1:18" s="56" customFormat="1" ht="17.25" customHeight="1" outlineLevel="1">
      <c r="A620" s="41">
        <f t="shared" si="74"/>
        <v>8.61</v>
      </c>
      <c r="B620" s="42">
        <f t="shared" si="77"/>
        <v>609</v>
      </c>
      <c r="C620" s="43">
        <v>41288</v>
      </c>
      <c r="D620" s="44" t="str">
        <f t="shared" si="78"/>
        <v>Ocak 2013</v>
      </c>
      <c r="E620" s="45" t="s">
        <v>32</v>
      </c>
      <c r="F620" s="46">
        <v>7</v>
      </c>
      <c r="G620" s="47">
        <v>6</v>
      </c>
      <c r="H620" s="48">
        <f t="shared" si="79"/>
        <v>42</v>
      </c>
      <c r="I620" s="49">
        <v>3.5932203399999998</v>
      </c>
      <c r="J620" s="50">
        <v>3.07</v>
      </c>
      <c r="K620" s="51">
        <f t="shared" si="75"/>
        <v>0.52322033999999995</v>
      </c>
      <c r="L620" s="53">
        <f t="shared" si="76"/>
        <v>2.5467796599999999</v>
      </c>
      <c r="M620" s="51">
        <f>IF(I620="",0,IF(K620&lt;0,Sayfa3!$P$5,Sayfa3!$S$5))</f>
        <v>0.15000000000000036</v>
      </c>
      <c r="N620" s="52" t="str">
        <f>IF(E620="","",IF(K620&lt;Sayfa3!$P$5,"P",IF(K620&gt;Sayfa3!$S$5,"P","")))</f>
        <v>P</v>
      </c>
      <c r="O620" s="53">
        <f t="shared" si="72"/>
        <v>2.3967796599999995</v>
      </c>
      <c r="P620" s="54">
        <f t="shared" si="73"/>
        <v>8.61</v>
      </c>
      <c r="Q620" s="55"/>
      <c r="R620" s="56" t="s">
        <v>32</v>
      </c>
    </row>
    <row r="621" spans="1:18" s="56" customFormat="1" ht="17.25" customHeight="1" outlineLevel="1">
      <c r="A621" s="41">
        <f t="shared" si="74"/>
        <v>8.61</v>
      </c>
      <c r="B621" s="42">
        <f t="shared" si="77"/>
        <v>610</v>
      </c>
      <c r="C621" s="43">
        <v>41288</v>
      </c>
      <c r="D621" s="44" t="str">
        <f t="shared" si="78"/>
        <v>Ocak 2013</v>
      </c>
      <c r="E621" s="45" t="s">
        <v>32</v>
      </c>
      <c r="F621" s="46">
        <v>3</v>
      </c>
      <c r="G621" s="47">
        <v>6</v>
      </c>
      <c r="H621" s="48">
        <f t="shared" si="79"/>
        <v>18</v>
      </c>
      <c r="I621" s="49">
        <v>3.5932203399999998</v>
      </c>
      <c r="J621" s="50">
        <v>3.07</v>
      </c>
      <c r="K621" s="51">
        <f t="shared" si="75"/>
        <v>0.52322033999999995</v>
      </c>
      <c r="L621" s="53">
        <f t="shared" si="76"/>
        <v>2.5467796599999999</v>
      </c>
      <c r="M621" s="51">
        <f>IF(I621="",0,IF(K621&lt;0,Sayfa3!$P$5,Sayfa3!$S$5))</f>
        <v>0.15000000000000036</v>
      </c>
      <c r="N621" s="52" t="str">
        <f>IF(E621="","",IF(K621&lt;Sayfa3!$P$5,"P",IF(K621&gt;Sayfa3!$S$5,"P","")))</f>
        <v>P</v>
      </c>
      <c r="O621" s="53">
        <f t="shared" si="72"/>
        <v>2.3967796599999995</v>
      </c>
      <c r="P621" s="54">
        <f t="shared" si="73"/>
        <v>8.61</v>
      </c>
      <c r="Q621" s="55"/>
      <c r="R621" s="56" t="s">
        <v>32</v>
      </c>
    </row>
    <row r="622" spans="1:18" s="56" customFormat="1" ht="17.25" customHeight="1" outlineLevel="1">
      <c r="A622" s="41">
        <f t="shared" si="74"/>
        <v>8.61</v>
      </c>
      <c r="B622" s="42">
        <f t="shared" si="77"/>
        <v>611</v>
      </c>
      <c r="C622" s="43">
        <v>41288</v>
      </c>
      <c r="D622" s="44" t="str">
        <f t="shared" si="78"/>
        <v>Ocak 2013</v>
      </c>
      <c r="E622" s="45" t="s">
        <v>32</v>
      </c>
      <c r="F622" s="46">
        <v>3</v>
      </c>
      <c r="G622" s="47">
        <v>6</v>
      </c>
      <c r="H622" s="48">
        <f t="shared" si="79"/>
        <v>18</v>
      </c>
      <c r="I622" s="49">
        <v>3.5932203399999998</v>
      </c>
      <c r="J622" s="50">
        <v>3.07</v>
      </c>
      <c r="K622" s="51">
        <f t="shared" si="75"/>
        <v>0.52322033999999995</v>
      </c>
      <c r="L622" s="53">
        <f t="shared" si="76"/>
        <v>2.5467796599999999</v>
      </c>
      <c r="M622" s="51">
        <f>IF(I622="",0,IF(K622&lt;0,Sayfa3!$P$5,Sayfa3!$S$5))</f>
        <v>0.15000000000000036</v>
      </c>
      <c r="N622" s="52" t="str">
        <f>IF(E622="","",IF(K622&lt;Sayfa3!$P$5,"P",IF(K622&gt;Sayfa3!$S$5,"P","")))</f>
        <v>P</v>
      </c>
      <c r="O622" s="53">
        <f t="shared" si="72"/>
        <v>2.3967796599999995</v>
      </c>
      <c r="P622" s="54">
        <f t="shared" si="73"/>
        <v>8.61</v>
      </c>
      <c r="Q622" s="55"/>
      <c r="R622" s="56" t="s">
        <v>32</v>
      </c>
    </row>
    <row r="623" spans="1:18" s="56" customFormat="1" ht="17.25" customHeight="1" outlineLevel="1">
      <c r="A623" s="41">
        <f t="shared" si="74"/>
        <v>8.61</v>
      </c>
      <c r="B623" s="42">
        <f t="shared" si="77"/>
        <v>612</v>
      </c>
      <c r="C623" s="43">
        <v>41288</v>
      </c>
      <c r="D623" s="44" t="str">
        <f t="shared" si="78"/>
        <v>Ocak 2013</v>
      </c>
      <c r="E623" s="45" t="s">
        <v>32</v>
      </c>
      <c r="F623" s="46">
        <v>7</v>
      </c>
      <c r="G623" s="47">
        <v>6</v>
      </c>
      <c r="H623" s="48">
        <f t="shared" si="79"/>
        <v>42</v>
      </c>
      <c r="I623" s="49">
        <v>3.5932203399999998</v>
      </c>
      <c r="J623" s="50">
        <v>3.07</v>
      </c>
      <c r="K623" s="51">
        <f t="shared" si="75"/>
        <v>0.52322033999999995</v>
      </c>
      <c r="L623" s="53">
        <f t="shared" si="76"/>
        <v>2.5467796599999999</v>
      </c>
      <c r="M623" s="51">
        <f>IF(I623="",0,IF(K623&lt;0,Sayfa3!$P$5,Sayfa3!$S$5))</f>
        <v>0.15000000000000036</v>
      </c>
      <c r="N623" s="52" t="str">
        <f>IF(E623="","",IF(K623&lt;Sayfa3!$P$5,"P",IF(K623&gt;Sayfa3!$S$5,"P","")))</f>
        <v>P</v>
      </c>
      <c r="O623" s="53">
        <f t="shared" si="72"/>
        <v>2.3967796599999995</v>
      </c>
      <c r="P623" s="54">
        <f t="shared" si="73"/>
        <v>8.61</v>
      </c>
      <c r="Q623" s="55"/>
      <c r="R623" s="56" t="s">
        <v>32</v>
      </c>
    </row>
    <row r="624" spans="1:18" s="56" customFormat="1" ht="17.25" customHeight="1" outlineLevel="1">
      <c r="A624" s="41">
        <f t="shared" si="74"/>
        <v>8.61</v>
      </c>
      <c r="B624" s="42">
        <f t="shared" si="77"/>
        <v>613</v>
      </c>
      <c r="C624" s="43">
        <v>41288</v>
      </c>
      <c r="D624" s="44" t="str">
        <f t="shared" si="78"/>
        <v>Ocak 2013</v>
      </c>
      <c r="E624" s="45" t="s">
        <v>32</v>
      </c>
      <c r="F624" s="46">
        <v>7</v>
      </c>
      <c r="G624" s="47">
        <v>6</v>
      </c>
      <c r="H624" s="48">
        <f t="shared" si="79"/>
        <v>42</v>
      </c>
      <c r="I624" s="49">
        <v>3.5932203399999998</v>
      </c>
      <c r="J624" s="50">
        <v>3.07</v>
      </c>
      <c r="K624" s="51">
        <f t="shared" si="75"/>
        <v>0.52322033999999995</v>
      </c>
      <c r="L624" s="53">
        <f t="shared" si="76"/>
        <v>2.5467796599999999</v>
      </c>
      <c r="M624" s="51">
        <f>IF(I624="",0,IF(K624&lt;0,Sayfa3!$P$5,Sayfa3!$S$5))</f>
        <v>0.15000000000000036</v>
      </c>
      <c r="N624" s="52" t="str">
        <f>IF(E624="","",IF(K624&lt;Sayfa3!$P$5,"P",IF(K624&gt;Sayfa3!$S$5,"P","")))</f>
        <v>P</v>
      </c>
      <c r="O624" s="53">
        <f t="shared" si="72"/>
        <v>2.3967796599999995</v>
      </c>
      <c r="P624" s="54">
        <f t="shared" si="73"/>
        <v>8.61</v>
      </c>
      <c r="Q624" s="55"/>
      <c r="R624" s="56" t="s">
        <v>32</v>
      </c>
    </row>
    <row r="625" spans="1:18" s="56" customFormat="1" ht="17.25" customHeight="1" outlineLevel="1">
      <c r="A625" s="41">
        <f t="shared" si="74"/>
        <v>8.61</v>
      </c>
      <c r="B625" s="42">
        <f t="shared" si="77"/>
        <v>614</v>
      </c>
      <c r="C625" s="43">
        <v>41288</v>
      </c>
      <c r="D625" s="44" t="str">
        <f t="shared" si="78"/>
        <v>Ocak 2013</v>
      </c>
      <c r="E625" s="45" t="s">
        <v>32</v>
      </c>
      <c r="F625" s="46">
        <v>3</v>
      </c>
      <c r="G625" s="47">
        <v>6</v>
      </c>
      <c r="H625" s="48">
        <f t="shared" si="79"/>
        <v>18</v>
      </c>
      <c r="I625" s="49">
        <v>3.5932203399999998</v>
      </c>
      <c r="J625" s="50">
        <v>3.07</v>
      </c>
      <c r="K625" s="51">
        <f t="shared" si="75"/>
        <v>0.52322033999999995</v>
      </c>
      <c r="L625" s="53">
        <f t="shared" si="76"/>
        <v>2.5467796599999999</v>
      </c>
      <c r="M625" s="51">
        <f>IF(I625="",0,IF(K625&lt;0,Sayfa3!$P$5,Sayfa3!$S$5))</f>
        <v>0.15000000000000036</v>
      </c>
      <c r="N625" s="52" t="str">
        <f>IF(E625="","",IF(K625&lt;Sayfa3!$P$5,"P",IF(K625&gt;Sayfa3!$S$5,"P","")))</f>
        <v>P</v>
      </c>
      <c r="O625" s="53">
        <f t="shared" si="72"/>
        <v>2.3967796599999995</v>
      </c>
      <c r="P625" s="54">
        <f t="shared" si="73"/>
        <v>8.61</v>
      </c>
      <c r="Q625" s="55"/>
      <c r="R625" s="56" t="s">
        <v>32</v>
      </c>
    </row>
    <row r="626" spans="1:18" s="56" customFormat="1" ht="17.25" customHeight="1" outlineLevel="1">
      <c r="A626" s="41">
        <f t="shared" si="74"/>
        <v>8.61</v>
      </c>
      <c r="B626" s="42">
        <f t="shared" si="77"/>
        <v>615</v>
      </c>
      <c r="C626" s="43">
        <v>41288</v>
      </c>
      <c r="D626" s="44" t="str">
        <f t="shared" si="78"/>
        <v>Ocak 2013</v>
      </c>
      <c r="E626" s="45" t="s">
        <v>32</v>
      </c>
      <c r="F626" s="46">
        <v>7</v>
      </c>
      <c r="G626" s="47">
        <v>6</v>
      </c>
      <c r="H626" s="48">
        <f t="shared" si="79"/>
        <v>42</v>
      </c>
      <c r="I626" s="49">
        <v>3.5932203399999998</v>
      </c>
      <c r="J626" s="50">
        <v>3.07</v>
      </c>
      <c r="K626" s="51">
        <f t="shared" si="75"/>
        <v>0.52322033999999995</v>
      </c>
      <c r="L626" s="53">
        <f t="shared" si="76"/>
        <v>2.5467796599999999</v>
      </c>
      <c r="M626" s="51">
        <f>IF(I626="",0,IF(K626&lt;0,Sayfa3!$P$5,Sayfa3!$S$5))</f>
        <v>0.15000000000000036</v>
      </c>
      <c r="N626" s="52" t="str">
        <f>IF(E626="","",IF(K626&lt;Sayfa3!$P$5,"P",IF(K626&gt;Sayfa3!$S$5,"P","")))</f>
        <v>P</v>
      </c>
      <c r="O626" s="53">
        <f t="shared" si="72"/>
        <v>2.3967796599999995</v>
      </c>
      <c r="P626" s="54">
        <f t="shared" si="73"/>
        <v>8.61</v>
      </c>
      <c r="Q626" s="55"/>
      <c r="R626" s="56" t="s">
        <v>32</v>
      </c>
    </row>
    <row r="627" spans="1:18" s="56" customFormat="1" ht="17.25" customHeight="1" outlineLevel="1">
      <c r="A627" s="41">
        <f t="shared" si="74"/>
        <v>8.61</v>
      </c>
      <c r="B627" s="42">
        <f t="shared" si="77"/>
        <v>616</v>
      </c>
      <c r="C627" s="43">
        <v>41288</v>
      </c>
      <c r="D627" s="44" t="str">
        <f t="shared" si="78"/>
        <v>Ocak 2013</v>
      </c>
      <c r="E627" s="45" t="s">
        <v>32</v>
      </c>
      <c r="F627" s="46">
        <v>3</v>
      </c>
      <c r="G627" s="47">
        <v>6</v>
      </c>
      <c r="H627" s="48">
        <f t="shared" si="79"/>
        <v>18</v>
      </c>
      <c r="I627" s="49">
        <v>3.5932203399999998</v>
      </c>
      <c r="J627" s="50">
        <v>3.07</v>
      </c>
      <c r="K627" s="51">
        <f t="shared" si="75"/>
        <v>0.52322033999999995</v>
      </c>
      <c r="L627" s="53">
        <f t="shared" si="76"/>
        <v>2.5467796599999999</v>
      </c>
      <c r="M627" s="51">
        <f>IF(I627="",0,IF(K627&lt;0,Sayfa3!$P$5,Sayfa3!$S$5))</f>
        <v>0.15000000000000036</v>
      </c>
      <c r="N627" s="52" t="str">
        <f>IF(E627="","",IF(K627&lt;Sayfa3!$P$5,"P",IF(K627&gt;Sayfa3!$S$5,"P","")))</f>
        <v>P</v>
      </c>
      <c r="O627" s="53">
        <f t="shared" si="72"/>
        <v>2.3967796599999995</v>
      </c>
      <c r="P627" s="54">
        <f t="shared" si="73"/>
        <v>8.61</v>
      </c>
      <c r="Q627" s="55"/>
      <c r="R627" s="56" t="s">
        <v>32</v>
      </c>
    </row>
    <row r="628" spans="1:18" s="56" customFormat="1" ht="17.25" customHeight="1" outlineLevel="1">
      <c r="A628" s="41">
        <f t="shared" si="74"/>
        <v>8.61</v>
      </c>
      <c r="B628" s="42">
        <f t="shared" si="77"/>
        <v>617</v>
      </c>
      <c r="C628" s="43">
        <v>41288</v>
      </c>
      <c r="D628" s="44" t="str">
        <f t="shared" si="78"/>
        <v>Ocak 2013</v>
      </c>
      <c r="E628" s="45" t="s">
        <v>32</v>
      </c>
      <c r="F628" s="46">
        <v>3</v>
      </c>
      <c r="G628" s="47">
        <v>6</v>
      </c>
      <c r="H628" s="48">
        <f t="shared" si="79"/>
        <v>18</v>
      </c>
      <c r="I628" s="49">
        <v>3.5932203399999998</v>
      </c>
      <c r="J628" s="50">
        <v>3.07</v>
      </c>
      <c r="K628" s="51">
        <f t="shared" si="75"/>
        <v>0.52322033999999995</v>
      </c>
      <c r="L628" s="53">
        <f t="shared" si="76"/>
        <v>2.5467796599999999</v>
      </c>
      <c r="M628" s="51">
        <f>IF(I628="",0,IF(K628&lt;0,Sayfa3!$P$5,Sayfa3!$S$5))</f>
        <v>0.15000000000000036</v>
      </c>
      <c r="N628" s="52" t="str">
        <f>IF(E628="","",IF(K628&lt;Sayfa3!$P$5,"P",IF(K628&gt;Sayfa3!$S$5,"P","")))</f>
        <v>P</v>
      </c>
      <c r="O628" s="53">
        <f t="shared" si="72"/>
        <v>2.3967796599999995</v>
      </c>
      <c r="P628" s="54">
        <f t="shared" si="73"/>
        <v>8.61</v>
      </c>
      <c r="Q628" s="55"/>
      <c r="R628" s="56" t="s">
        <v>32</v>
      </c>
    </row>
    <row r="629" spans="1:18" s="56" customFormat="1" ht="17.25" customHeight="1" outlineLevel="1">
      <c r="A629" s="41">
        <f t="shared" si="74"/>
        <v>8.61</v>
      </c>
      <c r="B629" s="42">
        <f t="shared" si="77"/>
        <v>618</v>
      </c>
      <c r="C629" s="43">
        <v>41288</v>
      </c>
      <c r="D629" s="44" t="str">
        <f t="shared" si="78"/>
        <v>Ocak 2013</v>
      </c>
      <c r="E629" s="45" t="s">
        <v>32</v>
      </c>
      <c r="F629" s="46">
        <v>3</v>
      </c>
      <c r="G629" s="47">
        <v>6</v>
      </c>
      <c r="H629" s="48">
        <f t="shared" si="79"/>
        <v>18</v>
      </c>
      <c r="I629" s="49">
        <v>3.5932203399999998</v>
      </c>
      <c r="J629" s="50">
        <v>3.07</v>
      </c>
      <c r="K629" s="51">
        <f t="shared" si="75"/>
        <v>0.52322033999999995</v>
      </c>
      <c r="L629" s="53">
        <f t="shared" si="76"/>
        <v>2.5467796599999999</v>
      </c>
      <c r="M629" s="51">
        <f>IF(I629="",0,IF(K629&lt;0,Sayfa3!$P$5,Sayfa3!$S$5))</f>
        <v>0.15000000000000036</v>
      </c>
      <c r="N629" s="52" t="str">
        <f>IF(E629="","",IF(K629&lt;Sayfa3!$P$5,"P",IF(K629&gt;Sayfa3!$S$5,"P","")))</f>
        <v>P</v>
      </c>
      <c r="O629" s="53">
        <f t="shared" si="72"/>
        <v>2.3967796599999995</v>
      </c>
      <c r="P629" s="54">
        <f t="shared" si="73"/>
        <v>8.61</v>
      </c>
      <c r="Q629" s="55"/>
      <c r="R629" s="56" t="s">
        <v>32</v>
      </c>
    </row>
    <row r="630" spans="1:18" s="56" customFormat="1" ht="17.25" customHeight="1" outlineLevel="1">
      <c r="A630" s="41">
        <f t="shared" si="74"/>
        <v>8.61</v>
      </c>
      <c r="B630" s="42">
        <f t="shared" si="77"/>
        <v>619</v>
      </c>
      <c r="C630" s="43">
        <v>41288</v>
      </c>
      <c r="D630" s="44" t="str">
        <f t="shared" si="78"/>
        <v>Ocak 2013</v>
      </c>
      <c r="E630" s="45" t="s">
        <v>32</v>
      </c>
      <c r="F630" s="46">
        <v>7</v>
      </c>
      <c r="G630" s="47">
        <v>6</v>
      </c>
      <c r="H630" s="48">
        <f t="shared" si="79"/>
        <v>42</v>
      </c>
      <c r="I630" s="49">
        <v>3.5932203399999998</v>
      </c>
      <c r="J630" s="50">
        <v>3.07</v>
      </c>
      <c r="K630" s="51">
        <f t="shared" si="75"/>
        <v>0.52322033999999995</v>
      </c>
      <c r="L630" s="53">
        <f t="shared" si="76"/>
        <v>2.5467796599999999</v>
      </c>
      <c r="M630" s="51">
        <f>IF(I630="",0,IF(K630&lt;0,Sayfa3!$P$5,Sayfa3!$S$5))</f>
        <v>0.15000000000000036</v>
      </c>
      <c r="N630" s="52" t="str">
        <f>IF(E630="","",IF(K630&lt;Sayfa3!$P$5,"P",IF(K630&gt;Sayfa3!$S$5,"P","")))</f>
        <v>P</v>
      </c>
      <c r="O630" s="53">
        <f t="shared" si="72"/>
        <v>2.3967796599999995</v>
      </c>
      <c r="P630" s="54">
        <f t="shared" si="73"/>
        <v>8.61</v>
      </c>
      <c r="Q630" s="55"/>
      <c r="R630" s="56" t="s">
        <v>32</v>
      </c>
    </row>
    <row r="631" spans="1:18" s="56" customFormat="1" ht="17.25" customHeight="1" outlineLevel="1">
      <c r="A631" s="41">
        <f t="shared" si="74"/>
        <v>8.61</v>
      </c>
      <c r="B631" s="42">
        <f t="shared" si="77"/>
        <v>620</v>
      </c>
      <c r="C631" s="43">
        <v>41288</v>
      </c>
      <c r="D631" s="44" t="str">
        <f t="shared" si="78"/>
        <v>Ocak 2013</v>
      </c>
      <c r="E631" s="45" t="s">
        <v>32</v>
      </c>
      <c r="F631" s="46">
        <v>7</v>
      </c>
      <c r="G631" s="47">
        <v>6</v>
      </c>
      <c r="H631" s="48">
        <f t="shared" si="79"/>
        <v>42</v>
      </c>
      <c r="I631" s="49">
        <v>3.5932203399999998</v>
      </c>
      <c r="J631" s="50">
        <v>3.07</v>
      </c>
      <c r="K631" s="51">
        <f t="shared" si="75"/>
        <v>0.52322033999999995</v>
      </c>
      <c r="L631" s="53">
        <f t="shared" si="76"/>
        <v>2.5467796599999999</v>
      </c>
      <c r="M631" s="51">
        <f>IF(I631="",0,IF(K631&lt;0,Sayfa3!$P$5,Sayfa3!$S$5))</f>
        <v>0.15000000000000036</v>
      </c>
      <c r="N631" s="52" t="str">
        <f>IF(E631="","",IF(K631&lt;Sayfa3!$P$5,"P",IF(K631&gt;Sayfa3!$S$5,"P","")))</f>
        <v>P</v>
      </c>
      <c r="O631" s="53">
        <f t="shared" si="72"/>
        <v>2.3967796599999995</v>
      </c>
      <c r="P631" s="54">
        <f t="shared" si="73"/>
        <v>8.61</v>
      </c>
      <c r="Q631" s="55"/>
      <c r="R631" s="56" t="s">
        <v>32</v>
      </c>
    </row>
    <row r="632" spans="1:18" s="56" customFormat="1" ht="17.25" customHeight="1" outlineLevel="1">
      <c r="A632" s="41">
        <f t="shared" si="74"/>
        <v>8.61</v>
      </c>
      <c r="B632" s="42">
        <f t="shared" si="77"/>
        <v>621</v>
      </c>
      <c r="C632" s="43">
        <v>41288</v>
      </c>
      <c r="D632" s="44" t="str">
        <f t="shared" si="78"/>
        <v>Ocak 2013</v>
      </c>
      <c r="E632" s="45" t="s">
        <v>32</v>
      </c>
      <c r="F632" s="46">
        <v>3</v>
      </c>
      <c r="G632" s="47">
        <v>6</v>
      </c>
      <c r="H632" s="48">
        <f t="shared" si="79"/>
        <v>18</v>
      </c>
      <c r="I632" s="49">
        <v>3.5932203399999998</v>
      </c>
      <c r="J632" s="50">
        <v>3.07</v>
      </c>
      <c r="K632" s="51">
        <f t="shared" si="75"/>
        <v>0.52322033999999995</v>
      </c>
      <c r="L632" s="53">
        <f t="shared" si="76"/>
        <v>2.5467796599999999</v>
      </c>
      <c r="M632" s="51">
        <f>IF(I632="",0,IF(K632&lt;0,Sayfa3!$P$5,Sayfa3!$S$5))</f>
        <v>0.15000000000000036</v>
      </c>
      <c r="N632" s="52" t="str">
        <f>IF(E632="","",IF(K632&lt;Sayfa3!$P$5,"P",IF(K632&gt;Sayfa3!$S$5,"P","")))</f>
        <v>P</v>
      </c>
      <c r="O632" s="53">
        <f t="shared" si="72"/>
        <v>2.3967796599999995</v>
      </c>
      <c r="P632" s="54">
        <f t="shared" si="73"/>
        <v>8.61</v>
      </c>
      <c r="Q632" s="55"/>
      <c r="R632" s="56" t="s">
        <v>32</v>
      </c>
    </row>
    <row r="633" spans="1:18" s="56" customFormat="1" ht="17.25" customHeight="1" outlineLevel="1">
      <c r="A633" s="41">
        <f t="shared" si="74"/>
        <v>8.61</v>
      </c>
      <c r="B633" s="42">
        <f t="shared" si="77"/>
        <v>622</v>
      </c>
      <c r="C633" s="43">
        <v>41288</v>
      </c>
      <c r="D633" s="44" t="str">
        <f t="shared" si="78"/>
        <v>Ocak 2013</v>
      </c>
      <c r="E633" s="45" t="s">
        <v>32</v>
      </c>
      <c r="F633" s="46">
        <v>3</v>
      </c>
      <c r="G633" s="47">
        <v>6</v>
      </c>
      <c r="H633" s="48">
        <f t="shared" si="79"/>
        <v>18</v>
      </c>
      <c r="I633" s="49">
        <v>3.5932203399999998</v>
      </c>
      <c r="J633" s="50">
        <v>3.07</v>
      </c>
      <c r="K633" s="51">
        <f t="shared" si="75"/>
        <v>0.52322033999999995</v>
      </c>
      <c r="L633" s="53">
        <f t="shared" si="76"/>
        <v>2.5467796599999999</v>
      </c>
      <c r="M633" s="51">
        <f>IF(I633="",0,IF(K633&lt;0,Sayfa3!$P$5,Sayfa3!$S$5))</f>
        <v>0.15000000000000036</v>
      </c>
      <c r="N633" s="52" t="str">
        <f>IF(E633="","",IF(K633&lt;Sayfa3!$P$5,"P",IF(K633&gt;Sayfa3!$S$5,"P","")))</f>
        <v>P</v>
      </c>
      <c r="O633" s="53">
        <f t="shared" si="72"/>
        <v>2.3967796599999995</v>
      </c>
      <c r="P633" s="54">
        <f t="shared" si="73"/>
        <v>8.61</v>
      </c>
      <c r="Q633" s="55"/>
      <c r="R633" s="56" t="s">
        <v>32</v>
      </c>
    </row>
    <row r="634" spans="1:18" s="56" customFormat="1" ht="17.25" customHeight="1" outlineLevel="1">
      <c r="A634" s="41">
        <f t="shared" si="74"/>
        <v>8.61</v>
      </c>
      <c r="B634" s="42">
        <f t="shared" si="77"/>
        <v>623</v>
      </c>
      <c r="C634" s="43">
        <v>41288</v>
      </c>
      <c r="D634" s="44" t="str">
        <f t="shared" si="78"/>
        <v>Ocak 2013</v>
      </c>
      <c r="E634" s="45" t="s">
        <v>32</v>
      </c>
      <c r="F634" s="46">
        <v>7</v>
      </c>
      <c r="G634" s="47">
        <v>6</v>
      </c>
      <c r="H634" s="48">
        <f t="shared" si="79"/>
        <v>42</v>
      </c>
      <c r="I634" s="49">
        <v>3.5932203399999998</v>
      </c>
      <c r="J634" s="50">
        <v>3.07</v>
      </c>
      <c r="K634" s="51">
        <f t="shared" si="75"/>
        <v>0.52322033999999995</v>
      </c>
      <c r="L634" s="53">
        <f t="shared" si="76"/>
        <v>2.5467796599999999</v>
      </c>
      <c r="M634" s="51">
        <f>IF(I634="",0,IF(K634&lt;0,Sayfa3!$P$5,Sayfa3!$S$5))</f>
        <v>0.15000000000000036</v>
      </c>
      <c r="N634" s="52" t="str">
        <f>IF(E634="","",IF(K634&lt;Sayfa3!$P$5,"P",IF(K634&gt;Sayfa3!$S$5,"P","")))</f>
        <v>P</v>
      </c>
      <c r="O634" s="53">
        <f t="shared" si="72"/>
        <v>2.3967796599999995</v>
      </c>
      <c r="P634" s="54">
        <f t="shared" si="73"/>
        <v>8.61</v>
      </c>
      <c r="Q634" s="55"/>
      <c r="R634" s="56" t="s">
        <v>32</v>
      </c>
    </row>
    <row r="635" spans="1:18" s="56" customFormat="1" ht="17.25" customHeight="1" outlineLevel="1">
      <c r="A635" s="41">
        <f t="shared" si="74"/>
        <v>8.61</v>
      </c>
      <c r="B635" s="42">
        <f t="shared" si="77"/>
        <v>624</v>
      </c>
      <c r="C635" s="43">
        <v>41288</v>
      </c>
      <c r="D635" s="44" t="str">
        <f t="shared" si="78"/>
        <v>Ocak 2013</v>
      </c>
      <c r="E635" s="45" t="s">
        <v>32</v>
      </c>
      <c r="F635" s="46">
        <v>7</v>
      </c>
      <c r="G635" s="47">
        <v>6</v>
      </c>
      <c r="H635" s="48">
        <f t="shared" si="79"/>
        <v>42</v>
      </c>
      <c r="I635" s="49">
        <v>3.5932203399999998</v>
      </c>
      <c r="J635" s="50">
        <v>3.07</v>
      </c>
      <c r="K635" s="51">
        <f t="shared" si="75"/>
        <v>0.52322033999999995</v>
      </c>
      <c r="L635" s="53">
        <f t="shared" si="76"/>
        <v>2.5467796599999999</v>
      </c>
      <c r="M635" s="51">
        <f>IF(I635="",0,IF(K635&lt;0,Sayfa3!$P$5,Sayfa3!$S$5))</f>
        <v>0.15000000000000036</v>
      </c>
      <c r="N635" s="52" t="str">
        <f>IF(E635="","",IF(K635&lt;Sayfa3!$P$5,"P",IF(K635&gt;Sayfa3!$S$5,"P","")))</f>
        <v>P</v>
      </c>
      <c r="O635" s="53">
        <f t="shared" si="72"/>
        <v>2.3967796599999995</v>
      </c>
      <c r="P635" s="54">
        <f t="shared" si="73"/>
        <v>8.61</v>
      </c>
      <c r="Q635" s="55"/>
      <c r="R635" s="56" t="s">
        <v>32</v>
      </c>
    </row>
    <row r="636" spans="1:18" s="56" customFormat="1" ht="17.25" customHeight="1" outlineLevel="1">
      <c r="A636" s="41">
        <f t="shared" si="74"/>
        <v>8.61</v>
      </c>
      <c r="B636" s="42">
        <f t="shared" si="77"/>
        <v>625</v>
      </c>
      <c r="C636" s="43">
        <v>41288</v>
      </c>
      <c r="D636" s="44" t="str">
        <f t="shared" si="78"/>
        <v>Ocak 2013</v>
      </c>
      <c r="E636" s="45" t="s">
        <v>32</v>
      </c>
      <c r="F636" s="46">
        <v>3</v>
      </c>
      <c r="G636" s="47">
        <v>6</v>
      </c>
      <c r="H636" s="48">
        <f t="shared" si="79"/>
        <v>18</v>
      </c>
      <c r="I636" s="49">
        <v>3.5932203399999998</v>
      </c>
      <c r="J636" s="50">
        <v>3.07</v>
      </c>
      <c r="K636" s="51">
        <f t="shared" si="75"/>
        <v>0.52322033999999995</v>
      </c>
      <c r="L636" s="53">
        <f t="shared" si="76"/>
        <v>2.5467796599999999</v>
      </c>
      <c r="M636" s="51">
        <f>IF(I636="",0,IF(K636&lt;0,Sayfa3!$P$5,Sayfa3!$S$5))</f>
        <v>0.15000000000000036</v>
      </c>
      <c r="N636" s="52" t="str">
        <f>IF(E636="","",IF(K636&lt;Sayfa3!$P$5,"P",IF(K636&gt;Sayfa3!$S$5,"P","")))</f>
        <v>P</v>
      </c>
      <c r="O636" s="53">
        <f t="shared" si="72"/>
        <v>2.3967796599999995</v>
      </c>
      <c r="P636" s="54">
        <f t="shared" si="73"/>
        <v>8.61</v>
      </c>
      <c r="Q636" s="55"/>
      <c r="R636" s="56" t="s">
        <v>32</v>
      </c>
    </row>
    <row r="637" spans="1:18" s="56" customFormat="1" ht="17.25" customHeight="1" outlineLevel="1">
      <c r="A637" s="41">
        <f t="shared" si="74"/>
        <v>8.61</v>
      </c>
      <c r="B637" s="42">
        <f t="shared" si="77"/>
        <v>626</v>
      </c>
      <c r="C637" s="43">
        <v>41288</v>
      </c>
      <c r="D637" s="44" t="str">
        <f t="shared" si="78"/>
        <v>Ocak 2013</v>
      </c>
      <c r="E637" s="45" t="s">
        <v>35</v>
      </c>
      <c r="F637" s="46">
        <v>7</v>
      </c>
      <c r="G637" s="47">
        <v>6</v>
      </c>
      <c r="H637" s="48">
        <f t="shared" si="79"/>
        <v>42</v>
      </c>
      <c r="I637" s="49">
        <v>3.5932203399999998</v>
      </c>
      <c r="J637" s="50">
        <v>3.07</v>
      </c>
      <c r="K637" s="51">
        <f t="shared" si="75"/>
        <v>0.52322033999999995</v>
      </c>
      <c r="L637" s="53">
        <f t="shared" si="76"/>
        <v>2.5467796599999999</v>
      </c>
      <c r="M637" s="51">
        <f>IF(I637="",0,IF(K637&lt;0,Sayfa3!$P$5,Sayfa3!$S$5))</f>
        <v>0.15000000000000036</v>
      </c>
      <c r="N637" s="52" t="str">
        <f>IF(E637="","",IF(K637&lt;Sayfa3!$P$5,"P",IF(K637&gt;Sayfa3!$S$5,"P","")))</f>
        <v>P</v>
      </c>
      <c r="O637" s="53">
        <f t="shared" si="72"/>
        <v>2.3967796599999995</v>
      </c>
      <c r="P637" s="54">
        <f t="shared" si="73"/>
        <v>8.61</v>
      </c>
      <c r="Q637" s="55"/>
      <c r="R637" s="56" t="s">
        <v>35</v>
      </c>
    </row>
    <row r="638" spans="1:18" s="56" customFormat="1" ht="17.25" customHeight="1" outlineLevel="1">
      <c r="A638" s="41">
        <f t="shared" si="74"/>
        <v>8.61</v>
      </c>
      <c r="B638" s="42">
        <f t="shared" si="77"/>
        <v>627</v>
      </c>
      <c r="C638" s="43">
        <v>41288</v>
      </c>
      <c r="D638" s="44" t="str">
        <f t="shared" si="78"/>
        <v>Ocak 2013</v>
      </c>
      <c r="E638" s="45" t="s">
        <v>35</v>
      </c>
      <c r="F638" s="46">
        <v>3</v>
      </c>
      <c r="G638" s="47">
        <v>6</v>
      </c>
      <c r="H638" s="48">
        <f t="shared" si="79"/>
        <v>18</v>
      </c>
      <c r="I638" s="49">
        <v>3.5932203399999998</v>
      </c>
      <c r="J638" s="50">
        <v>3.07</v>
      </c>
      <c r="K638" s="51">
        <f t="shared" si="75"/>
        <v>0.52322033999999995</v>
      </c>
      <c r="L638" s="53">
        <f t="shared" si="76"/>
        <v>2.5467796599999999</v>
      </c>
      <c r="M638" s="51">
        <f>IF(I638="",0,IF(K638&lt;0,Sayfa3!$P$5,Sayfa3!$S$5))</f>
        <v>0.15000000000000036</v>
      </c>
      <c r="N638" s="52" t="str">
        <f>IF(E638="","",IF(K638&lt;Sayfa3!$P$5,"P",IF(K638&gt;Sayfa3!$S$5,"P","")))</f>
        <v>P</v>
      </c>
      <c r="O638" s="53">
        <f t="shared" si="72"/>
        <v>2.3967796599999995</v>
      </c>
      <c r="P638" s="54">
        <f t="shared" si="73"/>
        <v>8.61</v>
      </c>
      <c r="Q638" s="55"/>
      <c r="R638" s="56" t="s">
        <v>35</v>
      </c>
    </row>
    <row r="639" spans="1:18" s="56" customFormat="1" ht="17.25" customHeight="1" outlineLevel="1">
      <c r="A639" s="41">
        <f t="shared" si="74"/>
        <v>8.61</v>
      </c>
      <c r="B639" s="42">
        <f t="shared" si="77"/>
        <v>628</v>
      </c>
      <c r="C639" s="43">
        <v>41288</v>
      </c>
      <c r="D639" s="44" t="str">
        <f t="shared" si="78"/>
        <v>Ocak 2013</v>
      </c>
      <c r="E639" s="45" t="s">
        <v>35</v>
      </c>
      <c r="F639" s="46">
        <v>3</v>
      </c>
      <c r="G639" s="47">
        <v>6</v>
      </c>
      <c r="H639" s="48">
        <f t="shared" si="79"/>
        <v>18</v>
      </c>
      <c r="I639" s="49">
        <v>3.5932203399999998</v>
      </c>
      <c r="J639" s="50">
        <v>3.07</v>
      </c>
      <c r="K639" s="51">
        <f t="shared" si="75"/>
        <v>0.52322033999999995</v>
      </c>
      <c r="L639" s="53">
        <f t="shared" si="76"/>
        <v>2.5467796599999999</v>
      </c>
      <c r="M639" s="51">
        <f>IF(I639="",0,IF(K639&lt;0,Sayfa3!$P$5,Sayfa3!$S$5))</f>
        <v>0.15000000000000036</v>
      </c>
      <c r="N639" s="52" t="str">
        <f>IF(E639="","",IF(K639&lt;Sayfa3!$P$5,"P",IF(K639&gt;Sayfa3!$S$5,"P","")))</f>
        <v>P</v>
      </c>
      <c r="O639" s="53">
        <f t="shared" si="72"/>
        <v>2.3967796599999995</v>
      </c>
      <c r="P639" s="54">
        <f t="shared" si="73"/>
        <v>8.61</v>
      </c>
      <c r="Q639" s="55"/>
      <c r="R639" s="56" t="s">
        <v>35</v>
      </c>
    </row>
    <row r="640" spans="1:18" s="56" customFormat="1" ht="17.25" customHeight="1" outlineLevel="1">
      <c r="A640" s="41">
        <f t="shared" si="74"/>
        <v>8.61</v>
      </c>
      <c r="B640" s="42">
        <f t="shared" si="77"/>
        <v>629</v>
      </c>
      <c r="C640" s="43">
        <v>41288</v>
      </c>
      <c r="D640" s="44" t="str">
        <f t="shared" si="78"/>
        <v>Ocak 2013</v>
      </c>
      <c r="E640" s="45" t="s">
        <v>35</v>
      </c>
      <c r="F640" s="46">
        <v>7</v>
      </c>
      <c r="G640" s="47">
        <v>6</v>
      </c>
      <c r="H640" s="48">
        <f t="shared" si="79"/>
        <v>42</v>
      </c>
      <c r="I640" s="49">
        <v>3.5932203399999998</v>
      </c>
      <c r="J640" s="50">
        <v>3.07</v>
      </c>
      <c r="K640" s="51">
        <f t="shared" si="75"/>
        <v>0.52322033999999995</v>
      </c>
      <c r="L640" s="53">
        <f t="shared" si="76"/>
        <v>2.5467796599999999</v>
      </c>
      <c r="M640" s="51">
        <f>IF(I640="",0,IF(K640&lt;0,Sayfa3!$P$5,Sayfa3!$S$5))</f>
        <v>0.15000000000000036</v>
      </c>
      <c r="N640" s="52" t="str">
        <f>IF(E640="","",IF(K640&lt;Sayfa3!$P$5,"P",IF(K640&gt;Sayfa3!$S$5,"P","")))</f>
        <v>P</v>
      </c>
      <c r="O640" s="53">
        <f t="shared" si="72"/>
        <v>2.3967796599999995</v>
      </c>
      <c r="P640" s="54">
        <f t="shared" si="73"/>
        <v>8.61</v>
      </c>
      <c r="Q640" s="55"/>
      <c r="R640" s="56" t="s">
        <v>35</v>
      </c>
    </row>
    <row r="641" spans="1:18" s="56" customFormat="1" ht="17.25" customHeight="1" outlineLevel="1">
      <c r="A641" s="41">
        <f t="shared" si="74"/>
        <v>8.61</v>
      </c>
      <c r="B641" s="42">
        <f t="shared" si="77"/>
        <v>630</v>
      </c>
      <c r="C641" s="43">
        <v>41288</v>
      </c>
      <c r="D641" s="44" t="str">
        <f t="shared" si="78"/>
        <v>Ocak 2013</v>
      </c>
      <c r="E641" s="45" t="s">
        <v>35</v>
      </c>
      <c r="F641" s="46">
        <v>8</v>
      </c>
      <c r="G641" s="47">
        <v>6</v>
      </c>
      <c r="H641" s="48">
        <f t="shared" si="79"/>
        <v>48</v>
      </c>
      <c r="I641" s="49">
        <v>3.5932203399999998</v>
      </c>
      <c r="J641" s="50">
        <v>3.07</v>
      </c>
      <c r="K641" s="51">
        <f t="shared" si="75"/>
        <v>0.52322033999999995</v>
      </c>
      <c r="L641" s="53">
        <f t="shared" si="76"/>
        <v>2.5467796599999999</v>
      </c>
      <c r="M641" s="51">
        <f>IF(I641="",0,IF(K641&lt;0,Sayfa3!$P$5,Sayfa3!$S$5))</f>
        <v>0.15000000000000036</v>
      </c>
      <c r="N641" s="52" t="str">
        <f>IF(E641="","",IF(K641&lt;Sayfa3!$P$5,"P",IF(K641&gt;Sayfa3!$S$5,"P","")))</f>
        <v>P</v>
      </c>
      <c r="O641" s="53">
        <f t="shared" si="72"/>
        <v>2.3967796599999995</v>
      </c>
      <c r="P641" s="54">
        <f t="shared" si="73"/>
        <v>8.61</v>
      </c>
      <c r="Q641" s="55"/>
      <c r="R641" s="56" t="s">
        <v>35</v>
      </c>
    </row>
    <row r="642" spans="1:18" s="56" customFormat="1" ht="17.25" customHeight="1" outlineLevel="1">
      <c r="A642" s="41">
        <f t="shared" si="74"/>
        <v>8.61</v>
      </c>
      <c r="B642" s="42">
        <f t="shared" si="77"/>
        <v>631</v>
      </c>
      <c r="C642" s="43">
        <v>41288</v>
      </c>
      <c r="D642" s="44" t="str">
        <f t="shared" si="78"/>
        <v>Ocak 2013</v>
      </c>
      <c r="E642" s="45" t="s">
        <v>35</v>
      </c>
      <c r="F642" s="46">
        <v>3</v>
      </c>
      <c r="G642" s="47">
        <v>6</v>
      </c>
      <c r="H642" s="48">
        <f t="shared" si="79"/>
        <v>18</v>
      </c>
      <c r="I642" s="49">
        <v>3.5932203399999998</v>
      </c>
      <c r="J642" s="50">
        <v>3.07</v>
      </c>
      <c r="K642" s="51">
        <f t="shared" si="75"/>
        <v>0.52322033999999995</v>
      </c>
      <c r="L642" s="53">
        <f t="shared" si="76"/>
        <v>2.5467796599999999</v>
      </c>
      <c r="M642" s="51">
        <f>IF(I642="",0,IF(K642&lt;0,Sayfa3!$P$5,Sayfa3!$S$5))</f>
        <v>0.15000000000000036</v>
      </c>
      <c r="N642" s="52" t="str">
        <f>IF(E642="","",IF(K642&lt;Sayfa3!$P$5,"P",IF(K642&gt;Sayfa3!$S$5,"P","")))</f>
        <v>P</v>
      </c>
      <c r="O642" s="53">
        <f t="shared" si="72"/>
        <v>2.3967796599999995</v>
      </c>
      <c r="P642" s="54">
        <f t="shared" si="73"/>
        <v>8.61</v>
      </c>
      <c r="Q642" s="55"/>
      <c r="R642" s="56" t="s">
        <v>35</v>
      </c>
    </row>
    <row r="643" spans="1:18" s="56" customFormat="1" ht="17.25" customHeight="1" outlineLevel="1">
      <c r="A643" s="41">
        <f t="shared" si="74"/>
        <v>8.61</v>
      </c>
      <c r="B643" s="42">
        <f t="shared" si="77"/>
        <v>632</v>
      </c>
      <c r="C643" s="43">
        <v>41288</v>
      </c>
      <c r="D643" s="44" t="str">
        <f t="shared" si="78"/>
        <v>Ocak 2013</v>
      </c>
      <c r="E643" s="45" t="s">
        <v>35</v>
      </c>
      <c r="F643" s="46">
        <v>7</v>
      </c>
      <c r="G643" s="47">
        <v>6</v>
      </c>
      <c r="H643" s="48">
        <f t="shared" si="79"/>
        <v>42</v>
      </c>
      <c r="I643" s="49">
        <v>3.5932203399999998</v>
      </c>
      <c r="J643" s="50">
        <v>3.07</v>
      </c>
      <c r="K643" s="51">
        <f t="shared" si="75"/>
        <v>0.52322033999999995</v>
      </c>
      <c r="L643" s="53">
        <f t="shared" si="76"/>
        <v>2.5467796599999999</v>
      </c>
      <c r="M643" s="51">
        <f>IF(I643="",0,IF(K643&lt;0,Sayfa3!$P$5,Sayfa3!$S$5))</f>
        <v>0.15000000000000036</v>
      </c>
      <c r="N643" s="52" t="str">
        <f>IF(E643="","",IF(K643&lt;Sayfa3!$P$5,"P",IF(K643&gt;Sayfa3!$S$5,"P","")))</f>
        <v>P</v>
      </c>
      <c r="O643" s="53">
        <f t="shared" si="72"/>
        <v>2.3967796599999995</v>
      </c>
      <c r="P643" s="54">
        <f t="shared" si="73"/>
        <v>8.61</v>
      </c>
      <c r="Q643" s="55"/>
      <c r="R643" s="56" t="s">
        <v>35</v>
      </c>
    </row>
    <row r="644" spans="1:18" s="56" customFormat="1" ht="17.25" customHeight="1" outlineLevel="1">
      <c r="A644" s="41">
        <f t="shared" si="74"/>
        <v>8.61</v>
      </c>
      <c r="B644" s="42">
        <f t="shared" si="77"/>
        <v>633</v>
      </c>
      <c r="C644" s="43">
        <v>41288</v>
      </c>
      <c r="D644" s="44" t="str">
        <f t="shared" si="78"/>
        <v>Ocak 2013</v>
      </c>
      <c r="E644" s="45" t="s">
        <v>35</v>
      </c>
      <c r="F644" s="46">
        <v>3</v>
      </c>
      <c r="G644" s="47">
        <v>6</v>
      </c>
      <c r="H644" s="48">
        <f t="shared" si="79"/>
        <v>18</v>
      </c>
      <c r="I644" s="49">
        <v>3.5932203399999998</v>
      </c>
      <c r="J644" s="50">
        <v>3.07</v>
      </c>
      <c r="K644" s="51">
        <f t="shared" si="75"/>
        <v>0.52322033999999995</v>
      </c>
      <c r="L644" s="53">
        <f t="shared" si="76"/>
        <v>2.5467796599999999</v>
      </c>
      <c r="M644" s="51">
        <f>IF(I644="",0,IF(K644&lt;0,Sayfa3!$P$5,Sayfa3!$S$5))</f>
        <v>0.15000000000000036</v>
      </c>
      <c r="N644" s="52" t="str">
        <f>IF(E644="","",IF(K644&lt;Sayfa3!$P$5,"P",IF(K644&gt;Sayfa3!$S$5,"P","")))</f>
        <v>P</v>
      </c>
      <c r="O644" s="53">
        <f t="shared" si="72"/>
        <v>2.3967796599999995</v>
      </c>
      <c r="P644" s="54">
        <f t="shared" si="73"/>
        <v>8.61</v>
      </c>
      <c r="Q644" s="55"/>
      <c r="R644" s="56" t="s">
        <v>35</v>
      </c>
    </row>
    <row r="645" spans="1:18" s="56" customFormat="1" ht="17.25" customHeight="1" outlineLevel="1">
      <c r="A645" s="41">
        <f t="shared" si="74"/>
        <v>8.61</v>
      </c>
      <c r="B645" s="42">
        <f t="shared" si="77"/>
        <v>634</v>
      </c>
      <c r="C645" s="43">
        <v>41288</v>
      </c>
      <c r="D645" s="44" t="str">
        <f t="shared" si="78"/>
        <v>Ocak 2013</v>
      </c>
      <c r="E645" s="45" t="s">
        <v>35</v>
      </c>
      <c r="F645" s="46">
        <v>7</v>
      </c>
      <c r="G645" s="47">
        <v>6</v>
      </c>
      <c r="H645" s="48">
        <f t="shared" si="79"/>
        <v>42</v>
      </c>
      <c r="I645" s="49">
        <v>3.5932203399999998</v>
      </c>
      <c r="J645" s="50">
        <v>3.07</v>
      </c>
      <c r="K645" s="51">
        <f t="shared" si="75"/>
        <v>0.52322033999999995</v>
      </c>
      <c r="L645" s="53">
        <f t="shared" si="76"/>
        <v>2.5467796599999999</v>
      </c>
      <c r="M645" s="51">
        <f>IF(I645="",0,IF(K645&lt;0,Sayfa3!$P$5,Sayfa3!$S$5))</f>
        <v>0.15000000000000036</v>
      </c>
      <c r="N645" s="52" t="str">
        <f>IF(E645="","",IF(K645&lt;Sayfa3!$P$5,"P",IF(K645&gt;Sayfa3!$S$5,"P","")))</f>
        <v>P</v>
      </c>
      <c r="O645" s="53">
        <f t="shared" si="72"/>
        <v>2.3967796599999995</v>
      </c>
      <c r="P645" s="54">
        <f t="shared" si="73"/>
        <v>8.61</v>
      </c>
      <c r="Q645" s="55"/>
      <c r="R645" s="56" t="s">
        <v>35</v>
      </c>
    </row>
    <row r="646" spans="1:18" s="56" customFormat="1" ht="17.25" customHeight="1" outlineLevel="1">
      <c r="A646" s="41">
        <f t="shared" si="74"/>
        <v>8.61</v>
      </c>
      <c r="B646" s="42">
        <f t="shared" si="77"/>
        <v>635</v>
      </c>
      <c r="C646" s="43">
        <v>41288</v>
      </c>
      <c r="D646" s="44" t="str">
        <f t="shared" si="78"/>
        <v>Ocak 2013</v>
      </c>
      <c r="E646" s="45" t="s">
        <v>35</v>
      </c>
      <c r="F646" s="46">
        <v>7</v>
      </c>
      <c r="G646" s="47">
        <v>6</v>
      </c>
      <c r="H646" s="48">
        <f t="shared" si="79"/>
        <v>42</v>
      </c>
      <c r="I646" s="49">
        <v>3.5932203399999998</v>
      </c>
      <c r="J646" s="50">
        <v>3.07</v>
      </c>
      <c r="K646" s="51">
        <f t="shared" si="75"/>
        <v>0.52322033999999995</v>
      </c>
      <c r="L646" s="53">
        <f t="shared" si="76"/>
        <v>2.5467796599999999</v>
      </c>
      <c r="M646" s="51">
        <f>IF(I646="",0,IF(K646&lt;0,Sayfa3!$P$5,Sayfa3!$S$5))</f>
        <v>0.15000000000000036</v>
      </c>
      <c r="N646" s="52" t="str">
        <f>IF(E646="","",IF(K646&lt;Sayfa3!$P$5,"P",IF(K646&gt;Sayfa3!$S$5,"P","")))</f>
        <v>P</v>
      </c>
      <c r="O646" s="53">
        <f t="shared" si="72"/>
        <v>2.3967796599999995</v>
      </c>
      <c r="P646" s="54">
        <f t="shared" si="73"/>
        <v>8.61</v>
      </c>
      <c r="Q646" s="55"/>
      <c r="R646" s="56" t="s">
        <v>35</v>
      </c>
    </row>
    <row r="647" spans="1:18" s="56" customFormat="1" ht="17.25" customHeight="1" outlineLevel="1">
      <c r="A647" s="41">
        <f t="shared" si="74"/>
        <v>8.61</v>
      </c>
      <c r="B647" s="42">
        <f t="shared" si="77"/>
        <v>636</v>
      </c>
      <c r="C647" s="43">
        <v>41288</v>
      </c>
      <c r="D647" s="44" t="str">
        <f t="shared" si="78"/>
        <v>Ocak 2013</v>
      </c>
      <c r="E647" s="45" t="s">
        <v>35</v>
      </c>
      <c r="F647" s="46">
        <v>3</v>
      </c>
      <c r="G647" s="47">
        <v>6</v>
      </c>
      <c r="H647" s="48">
        <f t="shared" si="79"/>
        <v>18</v>
      </c>
      <c r="I647" s="49">
        <v>3.5932203399999998</v>
      </c>
      <c r="J647" s="50">
        <v>3.07</v>
      </c>
      <c r="K647" s="51">
        <f t="shared" si="75"/>
        <v>0.52322033999999995</v>
      </c>
      <c r="L647" s="53">
        <f t="shared" si="76"/>
        <v>2.5467796599999999</v>
      </c>
      <c r="M647" s="51">
        <f>IF(I647="",0,IF(K647&lt;0,Sayfa3!$P$5,Sayfa3!$S$5))</f>
        <v>0.15000000000000036</v>
      </c>
      <c r="N647" s="52" t="str">
        <f>IF(E647="","",IF(K647&lt;Sayfa3!$P$5,"P",IF(K647&gt;Sayfa3!$S$5,"P","")))</f>
        <v>P</v>
      </c>
      <c r="O647" s="53">
        <f t="shared" si="72"/>
        <v>2.3967796599999995</v>
      </c>
      <c r="P647" s="54">
        <f t="shared" si="73"/>
        <v>8.61</v>
      </c>
      <c r="Q647" s="55"/>
      <c r="R647" s="56" t="s">
        <v>35</v>
      </c>
    </row>
    <row r="648" spans="1:18" s="56" customFormat="1" ht="17.25" customHeight="1" outlineLevel="1">
      <c r="A648" s="41">
        <f t="shared" si="74"/>
        <v>8.61</v>
      </c>
      <c r="B648" s="42">
        <f t="shared" si="77"/>
        <v>637</v>
      </c>
      <c r="C648" s="43">
        <v>41288</v>
      </c>
      <c r="D648" s="44" t="str">
        <f t="shared" si="78"/>
        <v>Ocak 2013</v>
      </c>
      <c r="E648" s="45" t="s">
        <v>35</v>
      </c>
      <c r="F648" s="46">
        <v>3</v>
      </c>
      <c r="G648" s="47">
        <v>6</v>
      </c>
      <c r="H648" s="48">
        <f t="shared" si="79"/>
        <v>18</v>
      </c>
      <c r="I648" s="49">
        <v>3.5932203399999998</v>
      </c>
      <c r="J648" s="50">
        <v>3.07</v>
      </c>
      <c r="K648" s="51">
        <f t="shared" si="75"/>
        <v>0.52322033999999995</v>
      </c>
      <c r="L648" s="53">
        <f t="shared" si="76"/>
        <v>2.5467796599999999</v>
      </c>
      <c r="M648" s="51">
        <f>IF(I648="",0,IF(K648&lt;0,Sayfa3!$P$5,Sayfa3!$S$5))</f>
        <v>0.15000000000000036</v>
      </c>
      <c r="N648" s="52" t="str">
        <f>IF(E648="","",IF(K648&lt;Sayfa3!$P$5,"P",IF(K648&gt;Sayfa3!$S$5,"P","")))</f>
        <v>P</v>
      </c>
      <c r="O648" s="53">
        <f t="shared" si="72"/>
        <v>2.3967796599999995</v>
      </c>
      <c r="P648" s="54">
        <f t="shared" si="73"/>
        <v>8.61</v>
      </c>
      <c r="Q648" s="55"/>
      <c r="R648" s="56" t="s">
        <v>35</v>
      </c>
    </row>
    <row r="649" spans="1:18" s="56" customFormat="1" ht="17.25" customHeight="1" outlineLevel="1">
      <c r="A649" s="41">
        <f t="shared" si="74"/>
        <v>8.61</v>
      </c>
      <c r="B649" s="42">
        <f t="shared" si="77"/>
        <v>638</v>
      </c>
      <c r="C649" s="43">
        <v>41288</v>
      </c>
      <c r="D649" s="44" t="str">
        <f t="shared" si="78"/>
        <v>Ocak 2013</v>
      </c>
      <c r="E649" s="45" t="s">
        <v>35</v>
      </c>
      <c r="F649" s="46">
        <v>7</v>
      </c>
      <c r="G649" s="47">
        <v>6</v>
      </c>
      <c r="H649" s="48">
        <f t="shared" si="79"/>
        <v>42</v>
      </c>
      <c r="I649" s="49">
        <v>3.5932203399999998</v>
      </c>
      <c r="J649" s="50">
        <v>3.07</v>
      </c>
      <c r="K649" s="51">
        <f t="shared" si="75"/>
        <v>0.52322033999999995</v>
      </c>
      <c r="L649" s="53">
        <f t="shared" si="76"/>
        <v>2.5467796599999999</v>
      </c>
      <c r="M649" s="51">
        <f>IF(I649="",0,IF(K649&lt;0,Sayfa3!$P$5,Sayfa3!$S$5))</f>
        <v>0.15000000000000036</v>
      </c>
      <c r="N649" s="52" t="str">
        <f>IF(E649="","",IF(K649&lt;Sayfa3!$P$5,"P",IF(K649&gt;Sayfa3!$S$5,"P","")))</f>
        <v>P</v>
      </c>
      <c r="O649" s="53">
        <f t="shared" si="72"/>
        <v>2.3967796599999995</v>
      </c>
      <c r="P649" s="54">
        <f t="shared" si="73"/>
        <v>8.61</v>
      </c>
      <c r="Q649" s="55"/>
      <c r="R649" s="56" t="s">
        <v>35</v>
      </c>
    </row>
    <row r="650" spans="1:18" s="56" customFormat="1" ht="17.25" customHeight="1" outlineLevel="1">
      <c r="A650" s="41">
        <f t="shared" si="74"/>
        <v>8.61</v>
      </c>
      <c r="B650" s="42">
        <f t="shared" si="77"/>
        <v>639</v>
      </c>
      <c r="C650" s="43">
        <v>41288</v>
      </c>
      <c r="D650" s="44" t="str">
        <f t="shared" si="78"/>
        <v>Ocak 2013</v>
      </c>
      <c r="E650" s="45" t="s">
        <v>35</v>
      </c>
      <c r="F650" s="46">
        <v>2</v>
      </c>
      <c r="G650" s="47">
        <v>6</v>
      </c>
      <c r="H650" s="48">
        <f t="shared" si="79"/>
        <v>12</v>
      </c>
      <c r="I650" s="49">
        <v>3.5932203399999998</v>
      </c>
      <c r="J650" s="50">
        <v>3.07</v>
      </c>
      <c r="K650" s="51">
        <f t="shared" si="75"/>
        <v>0.52322033999999995</v>
      </c>
      <c r="L650" s="53">
        <f t="shared" si="76"/>
        <v>2.5467796599999999</v>
      </c>
      <c r="M650" s="51">
        <f>IF(I650="",0,IF(K650&lt;0,Sayfa3!$P$5,Sayfa3!$S$5))</f>
        <v>0.15000000000000036</v>
      </c>
      <c r="N650" s="52" t="str">
        <f>IF(E650="","",IF(K650&lt;Sayfa3!$P$5,"P",IF(K650&gt;Sayfa3!$S$5,"P","")))</f>
        <v>P</v>
      </c>
      <c r="O650" s="53">
        <f t="shared" si="72"/>
        <v>2.3967796599999995</v>
      </c>
      <c r="P650" s="54">
        <f t="shared" si="73"/>
        <v>8.61</v>
      </c>
      <c r="Q650" s="55"/>
      <c r="R650" s="56" t="s">
        <v>35</v>
      </c>
    </row>
    <row r="651" spans="1:18" s="56" customFormat="1" ht="17.25" customHeight="1" outlineLevel="1">
      <c r="A651" s="41">
        <f t="shared" si="74"/>
        <v>8.61</v>
      </c>
      <c r="B651" s="42">
        <f t="shared" si="77"/>
        <v>640</v>
      </c>
      <c r="C651" s="43">
        <v>41288</v>
      </c>
      <c r="D651" s="44" t="str">
        <f t="shared" si="78"/>
        <v>Ocak 2013</v>
      </c>
      <c r="E651" s="45" t="s">
        <v>35</v>
      </c>
      <c r="F651" s="46">
        <v>5</v>
      </c>
      <c r="G651" s="47">
        <v>6</v>
      </c>
      <c r="H651" s="48">
        <f t="shared" si="79"/>
        <v>30</v>
      </c>
      <c r="I651" s="49">
        <v>3.5932203399999998</v>
      </c>
      <c r="J651" s="50">
        <v>3.07</v>
      </c>
      <c r="K651" s="51">
        <f t="shared" si="75"/>
        <v>0.52322033999999995</v>
      </c>
      <c r="L651" s="53">
        <f t="shared" si="76"/>
        <v>2.5467796599999999</v>
      </c>
      <c r="M651" s="51">
        <f>IF(I651="",0,IF(K651&lt;0,Sayfa3!$P$5,Sayfa3!$S$5))</f>
        <v>0.15000000000000036</v>
      </c>
      <c r="N651" s="52" t="str">
        <f>IF(E651="","",IF(K651&lt;Sayfa3!$P$5,"P",IF(K651&gt;Sayfa3!$S$5,"P","")))</f>
        <v>P</v>
      </c>
      <c r="O651" s="53">
        <f t="shared" si="72"/>
        <v>2.3967796599999995</v>
      </c>
      <c r="P651" s="54">
        <f t="shared" si="73"/>
        <v>8.61</v>
      </c>
      <c r="Q651" s="55"/>
      <c r="R651" s="56" t="s">
        <v>35</v>
      </c>
    </row>
    <row r="652" spans="1:18" s="56" customFormat="1" ht="17.25" customHeight="1" outlineLevel="1">
      <c r="A652" s="41">
        <f t="shared" si="74"/>
        <v>8.61</v>
      </c>
      <c r="B652" s="42">
        <f t="shared" si="77"/>
        <v>641</v>
      </c>
      <c r="C652" s="43">
        <v>41288</v>
      </c>
      <c r="D652" s="44" t="str">
        <f t="shared" si="78"/>
        <v>Ocak 2013</v>
      </c>
      <c r="E652" s="45" t="s">
        <v>35</v>
      </c>
      <c r="F652" s="46">
        <v>7</v>
      </c>
      <c r="G652" s="47">
        <v>6</v>
      </c>
      <c r="H652" s="48">
        <f t="shared" si="79"/>
        <v>42</v>
      </c>
      <c r="I652" s="49">
        <v>3.5932203399999998</v>
      </c>
      <c r="J652" s="50">
        <v>3.07</v>
      </c>
      <c r="K652" s="51">
        <f t="shared" si="75"/>
        <v>0.52322033999999995</v>
      </c>
      <c r="L652" s="53">
        <f t="shared" si="76"/>
        <v>2.5467796599999999</v>
      </c>
      <c r="M652" s="51">
        <f>IF(I652="",0,IF(K652&lt;0,Sayfa3!$P$5,Sayfa3!$S$5))</f>
        <v>0.15000000000000036</v>
      </c>
      <c r="N652" s="52" t="str">
        <f>IF(E652="","",IF(K652&lt;Sayfa3!$P$5,"P",IF(K652&gt;Sayfa3!$S$5,"P","")))</f>
        <v>P</v>
      </c>
      <c r="O652" s="53">
        <f t="shared" ref="O652:O715" si="80">IF(N652="",0,L652-M652)</f>
        <v>2.3967796599999995</v>
      </c>
      <c r="P652" s="54">
        <f t="shared" ref="P652:P715" si="81">ROUND(I652*O652,2)</f>
        <v>8.61</v>
      </c>
      <c r="Q652" s="55"/>
      <c r="R652" s="56" t="s">
        <v>35</v>
      </c>
    </row>
    <row r="653" spans="1:18" s="56" customFormat="1" ht="17.25" customHeight="1" outlineLevel="1">
      <c r="A653" s="41">
        <f t="shared" ref="A653:A720" si="82">IF(P653="","",P653)</f>
        <v>8.61</v>
      </c>
      <c r="B653" s="42">
        <f t="shared" si="77"/>
        <v>642</v>
      </c>
      <c r="C653" s="43">
        <v>41288</v>
      </c>
      <c r="D653" s="44" t="str">
        <f t="shared" si="78"/>
        <v>Ocak 2013</v>
      </c>
      <c r="E653" s="45" t="s">
        <v>35</v>
      </c>
      <c r="F653" s="46">
        <v>3</v>
      </c>
      <c r="G653" s="47">
        <v>6</v>
      </c>
      <c r="H653" s="48">
        <f t="shared" si="79"/>
        <v>18</v>
      </c>
      <c r="I653" s="49">
        <v>3.5932203399999998</v>
      </c>
      <c r="J653" s="50">
        <v>3.07</v>
      </c>
      <c r="K653" s="51">
        <f t="shared" ref="K653:K716" si="83">I653-J653</f>
        <v>0.52322033999999995</v>
      </c>
      <c r="L653" s="53">
        <f t="shared" ref="L653:L716" si="84">J653-K653</f>
        <v>2.5467796599999999</v>
      </c>
      <c r="M653" s="51">
        <f>IF(I653="",0,IF(K653&lt;0,Sayfa3!$P$5,Sayfa3!$S$5))</f>
        <v>0.15000000000000036</v>
      </c>
      <c r="N653" s="52" t="str">
        <f>IF(E653="","",IF(K653&lt;Sayfa3!$P$5,"P",IF(K653&gt;Sayfa3!$S$5,"P","")))</f>
        <v>P</v>
      </c>
      <c r="O653" s="53">
        <f t="shared" si="80"/>
        <v>2.3967796599999995</v>
      </c>
      <c r="P653" s="54">
        <f t="shared" si="81"/>
        <v>8.61</v>
      </c>
      <c r="Q653" s="55"/>
      <c r="R653" s="56" t="s">
        <v>35</v>
      </c>
    </row>
    <row r="654" spans="1:18" s="56" customFormat="1" ht="17.25" customHeight="1" outlineLevel="1">
      <c r="A654" s="41">
        <f t="shared" si="82"/>
        <v>8.61</v>
      </c>
      <c r="B654" s="42">
        <f t="shared" ref="B654:B717" si="85">IF(C654&lt;&gt;"",B653+1,"")</f>
        <v>643</v>
      </c>
      <c r="C654" s="43">
        <v>41288</v>
      </c>
      <c r="D654" s="44" t="str">
        <f t="shared" ref="D654:D717" si="86">IF(C654="","",CONCATENATE(TEXT(C654,"AAAA")," ",TEXT(C654,"YYYY")))</f>
        <v>Ocak 2013</v>
      </c>
      <c r="E654" s="45" t="s">
        <v>35</v>
      </c>
      <c r="F654" s="46">
        <v>5</v>
      </c>
      <c r="G654" s="47">
        <v>6</v>
      </c>
      <c r="H654" s="48">
        <f t="shared" ref="H654:H717" si="87">ROUND(F654*G654,2)</f>
        <v>30</v>
      </c>
      <c r="I654" s="49">
        <v>3.5932203399999998</v>
      </c>
      <c r="J654" s="50">
        <v>3.07</v>
      </c>
      <c r="K654" s="51">
        <f t="shared" si="83"/>
        <v>0.52322033999999995</v>
      </c>
      <c r="L654" s="53">
        <f t="shared" si="84"/>
        <v>2.5467796599999999</v>
      </c>
      <c r="M654" s="51">
        <f>IF(I654="",0,IF(K654&lt;0,Sayfa3!$P$5,Sayfa3!$S$5))</f>
        <v>0.15000000000000036</v>
      </c>
      <c r="N654" s="52" t="str">
        <f>IF(E654="","",IF(K654&lt;Sayfa3!$P$5,"P",IF(K654&gt;Sayfa3!$S$5,"P","")))</f>
        <v>P</v>
      </c>
      <c r="O654" s="53">
        <f t="shared" si="80"/>
        <v>2.3967796599999995</v>
      </c>
      <c r="P654" s="54">
        <f t="shared" si="81"/>
        <v>8.61</v>
      </c>
      <c r="Q654" s="55"/>
      <c r="R654" s="56" t="s">
        <v>35</v>
      </c>
    </row>
    <row r="655" spans="1:18" s="56" customFormat="1" ht="17.25" customHeight="1" outlineLevel="1">
      <c r="A655" s="41">
        <f t="shared" si="82"/>
        <v>8.61</v>
      </c>
      <c r="B655" s="42">
        <f t="shared" si="85"/>
        <v>644</v>
      </c>
      <c r="C655" s="43">
        <v>41288</v>
      </c>
      <c r="D655" s="44" t="str">
        <f t="shared" si="86"/>
        <v>Ocak 2013</v>
      </c>
      <c r="E655" s="45" t="s">
        <v>35</v>
      </c>
      <c r="F655" s="46">
        <v>2</v>
      </c>
      <c r="G655" s="47">
        <v>6</v>
      </c>
      <c r="H655" s="48">
        <f t="shared" si="87"/>
        <v>12</v>
      </c>
      <c r="I655" s="49">
        <v>3.5932203399999998</v>
      </c>
      <c r="J655" s="50">
        <v>3.07</v>
      </c>
      <c r="K655" s="51">
        <f t="shared" si="83"/>
        <v>0.52322033999999995</v>
      </c>
      <c r="L655" s="53">
        <f t="shared" si="84"/>
        <v>2.5467796599999999</v>
      </c>
      <c r="M655" s="51">
        <f>IF(I655="",0,IF(K655&lt;0,Sayfa3!$P$5,Sayfa3!$S$5))</f>
        <v>0.15000000000000036</v>
      </c>
      <c r="N655" s="52" t="str">
        <f>IF(E655="","",IF(K655&lt;Sayfa3!$P$5,"P",IF(K655&gt;Sayfa3!$S$5,"P","")))</f>
        <v>P</v>
      </c>
      <c r="O655" s="53">
        <f t="shared" si="80"/>
        <v>2.3967796599999995</v>
      </c>
      <c r="P655" s="54">
        <f t="shared" si="81"/>
        <v>8.61</v>
      </c>
      <c r="Q655" s="55"/>
      <c r="R655" s="56" t="s">
        <v>35</v>
      </c>
    </row>
    <row r="656" spans="1:18" s="56" customFormat="1" ht="17.25" customHeight="1" outlineLevel="1">
      <c r="A656" s="41">
        <f t="shared" si="82"/>
        <v>8.61</v>
      </c>
      <c r="B656" s="42">
        <f t="shared" si="85"/>
        <v>645</v>
      </c>
      <c r="C656" s="43">
        <v>41288</v>
      </c>
      <c r="D656" s="44" t="str">
        <f t="shared" si="86"/>
        <v>Ocak 2013</v>
      </c>
      <c r="E656" s="45" t="s">
        <v>35</v>
      </c>
      <c r="F656" s="46">
        <v>3</v>
      </c>
      <c r="G656" s="47">
        <v>6</v>
      </c>
      <c r="H656" s="48">
        <f t="shared" si="87"/>
        <v>18</v>
      </c>
      <c r="I656" s="49">
        <v>3.5932203399999998</v>
      </c>
      <c r="J656" s="50">
        <v>3.07</v>
      </c>
      <c r="K656" s="51">
        <f t="shared" si="83"/>
        <v>0.52322033999999995</v>
      </c>
      <c r="L656" s="53">
        <f t="shared" si="84"/>
        <v>2.5467796599999999</v>
      </c>
      <c r="M656" s="51">
        <f>IF(I656="",0,IF(K656&lt;0,Sayfa3!$P$5,Sayfa3!$S$5))</f>
        <v>0.15000000000000036</v>
      </c>
      <c r="N656" s="52" t="str">
        <f>IF(E656="","",IF(K656&lt;Sayfa3!$P$5,"P",IF(K656&gt;Sayfa3!$S$5,"P","")))</f>
        <v>P</v>
      </c>
      <c r="O656" s="53">
        <f t="shared" si="80"/>
        <v>2.3967796599999995</v>
      </c>
      <c r="P656" s="54">
        <f t="shared" si="81"/>
        <v>8.61</v>
      </c>
      <c r="Q656" s="55"/>
      <c r="R656" s="56" t="s">
        <v>35</v>
      </c>
    </row>
    <row r="657" spans="1:18" s="56" customFormat="1" ht="17.25" customHeight="1" outlineLevel="1">
      <c r="A657" s="41">
        <f t="shared" si="82"/>
        <v>8.61</v>
      </c>
      <c r="B657" s="42">
        <f t="shared" si="85"/>
        <v>646</v>
      </c>
      <c r="C657" s="43">
        <v>41288</v>
      </c>
      <c r="D657" s="44" t="str">
        <f t="shared" si="86"/>
        <v>Ocak 2013</v>
      </c>
      <c r="E657" s="45" t="s">
        <v>35</v>
      </c>
      <c r="F657" s="46">
        <v>7</v>
      </c>
      <c r="G657" s="47">
        <v>6</v>
      </c>
      <c r="H657" s="48">
        <f t="shared" si="87"/>
        <v>42</v>
      </c>
      <c r="I657" s="49">
        <v>3.5932203399999998</v>
      </c>
      <c r="J657" s="50">
        <v>3.07</v>
      </c>
      <c r="K657" s="51">
        <f t="shared" si="83"/>
        <v>0.52322033999999995</v>
      </c>
      <c r="L657" s="53">
        <f t="shared" si="84"/>
        <v>2.5467796599999999</v>
      </c>
      <c r="M657" s="51">
        <f>IF(I657="",0,IF(K657&lt;0,Sayfa3!$P$5,Sayfa3!$S$5))</f>
        <v>0.15000000000000036</v>
      </c>
      <c r="N657" s="52" t="str">
        <f>IF(E657="","",IF(K657&lt;Sayfa3!$P$5,"P",IF(K657&gt;Sayfa3!$S$5,"P","")))</f>
        <v>P</v>
      </c>
      <c r="O657" s="53">
        <f t="shared" si="80"/>
        <v>2.3967796599999995</v>
      </c>
      <c r="P657" s="54">
        <f t="shared" si="81"/>
        <v>8.61</v>
      </c>
      <c r="Q657" s="55"/>
      <c r="R657" s="56" t="s">
        <v>35</v>
      </c>
    </row>
    <row r="658" spans="1:18" s="56" customFormat="1" ht="17.25" customHeight="1" outlineLevel="1">
      <c r="A658" s="41">
        <f t="shared" si="82"/>
        <v>8.61</v>
      </c>
      <c r="B658" s="42">
        <f t="shared" si="85"/>
        <v>647</v>
      </c>
      <c r="C658" s="43">
        <v>41288</v>
      </c>
      <c r="D658" s="44" t="str">
        <f t="shared" si="86"/>
        <v>Ocak 2013</v>
      </c>
      <c r="E658" s="45" t="s">
        <v>35</v>
      </c>
      <c r="F658" s="46">
        <v>3</v>
      </c>
      <c r="G658" s="47">
        <v>6</v>
      </c>
      <c r="H658" s="48">
        <f t="shared" si="87"/>
        <v>18</v>
      </c>
      <c r="I658" s="49">
        <v>3.5932203399999998</v>
      </c>
      <c r="J658" s="50">
        <v>3.07</v>
      </c>
      <c r="K658" s="51">
        <f t="shared" si="83"/>
        <v>0.52322033999999995</v>
      </c>
      <c r="L658" s="53">
        <f t="shared" si="84"/>
        <v>2.5467796599999999</v>
      </c>
      <c r="M658" s="51">
        <f>IF(I658="",0,IF(K658&lt;0,Sayfa3!$P$5,Sayfa3!$S$5))</f>
        <v>0.15000000000000036</v>
      </c>
      <c r="N658" s="52" t="str">
        <f>IF(E658="","",IF(K658&lt;Sayfa3!$P$5,"P",IF(K658&gt;Sayfa3!$S$5,"P","")))</f>
        <v>P</v>
      </c>
      <c r="O658" s="53">
        <f t="shared" si="80"/>
        <v>2.3967796599999995</v>
      </c>
      <c r="P658" s="54">
        <f t="shared" si="81"/>
        <v>8.61</v>
      </c>
      <c r="Q658" s="55"/>
      <c r="R658" s="56" t="s">
        <v>35</v>
      </c>
    </row>
    <row r="659" spans="1:18" s="56" customFormat="1" ht="17.25" customHeight="1" outlineLevel="1">
      <c r="A659" s="41">
        <f t="shared" si="82"/>
        <v>8.61</v>
      </c>
      <c r="B659" s="42">
        <f t="shared" si="85"/>
        <v>648</v>
      </c>
      <c r="C659" s="43">
        <v>41288</v>
      </c>
      <c r="D659" s="44" t="str">
        <f t="shared" si="86"/>
        <v>Ocak 2013</v>
      </c>
      <c r="E659" s="45" t="s">
        <v>35</v>
      </c>
      <c r="F659" s="46">
        <v>7</v>
      </c>
      <c r="G659" s="47">
        <v>6</v>
      </c>
      <c r="H659" s="48">
        <f t="shared" si="87"/>
        <v>42</v>
      </c>
      <c r="I659" s="49">
        <v>3.5932203399999998</v>
      </c>
      <c r="J659" s="50">
        <v>3.07</v>
      </c>
      <c r="K659" s="51">
        <f t="shared" si="83"/>
        <v>0.52322033999999995</v>
      </c>
      <c r="L659" s="53">
        <f t="shared" si="84"/>
        <v>2.5467796599999999</v>
      </c>
      <c r="M659" s="51">
        <f>IF(I659="",0,IF(K659&lt;0,Sayfa3!$P$5,Sayfa3!$S$5))</f>
        <v>0.15000000000000036</v>
      </c>
      <c r="N659" s="52" t="str">
        <f>IF(E659="","",IF(K659&lt;Sayfa3!$P$5,"P",IF(K659&gt;Sayfa3!$S$5,"P","")))</f>
        <v>P</v>
      </c>
      <c r="O659" s="53">
        <f t="shared" si="80"/>
        <v>2.3967796599999995</v>
      </c>
      <c r="P659" s="54">
        <f t="shared" si="81"/>
        <v>8.61</v>
      </c>
      <c r="Q659" s="55"/>
      <c r="R659" s="56" t="s">
        <v>35</v>
      </c>
    </row>
    <row r="660" spans="1:18" s="56" customFormat="1" ht="17.25" customHeight="1" outlineLevel="1">
      <c r="A660" s="41">
        <f t="shared" si="82"/>
        <v>8.61</v>
      </c>
      <c r="B660" s="42">
        <f t="shared" si="85"/>
        <v>649</v>
      </c>
      <c r="C660" s="43">
        <v>41288</v>
      </c>
      <c r="D660" s="44" t="str">
        <f t="shared" si="86"/>
        <v>Ocak 2013</v>
      </c>
      <c r="E660" s="45" t="s">
        <v>35</v>
      </c>
      <c r="F660" s="46">
        <v>3</v>
      </c>
      <c r="G660" s="47">
        <v>6</v>
      </c>
      <c r="H660" s="48">
        <f t="shared" si="87"/>
        <v>18</v>
      </c>
      <c r="I660" s="49">
        <v>3.5932203399999998</v>
      </c>
      <c r="J660" s="50">
        <v>3.07</v>
      </c>
      <c r="K660" s="51">
        <f t="shared" si="83"/>
        <v>0.52322033999999995</v>
      </c>
      <c r="L660" s="53">
        <f t="shared" si="84"/>
        <v>2.5467796599999999</v>
      </c>
      <c r="M660" s="51">
        <f>IF(I660="",0,IF(K660&lt;0,Sayfa3!$P$5,Sayfa3!$S$5))</f>
        <v>0.15000000000000036</v>
      </c>
      <c r="N660" s="52" t="str">
        <f>IF(E660="","",IF(K660&lt;Sayfa3!$P$5,"P",IF(K660&gt;Sayfa3!$S$5,"P","")))</f>
        <v>P</v>
      </c>
      <c r="O660" s="53">
        <f t="shared" si="80"/>
        <v>2.3967796599999995</v>
      </c>
      <c r="P660" s="54">
        <f t="shared" si="81"/>
        <v>8.61</v>
      </c>
      <c r="Q660" s="55"/>
      <c r="R660" s="56" t="s">
        <v>35</v>
      </c>
    </row>
    <row r="661" spans="1:18" s="56" customFormat="1" ht="17.25" customHeight="1" outlineLevel="1">
      <c r="A661" s="41">
        <f t="shared" si="82"/>
        <v>8.61</v>
      </c>
      <c r="B661" s="42">
        <f t="shared" si="85"/>
        <v>650</v>
      </c>
      <c r="C661" s="43">
        <v>41288</v>
      </c>
      <c r="D661" s="44" t="str">
        <f t="shared" si="86"/>
        <v>Ocak 2013</v>
      </c>
      <c r="E661" s="45" t="s">
        <v>35</v>
      </c>
      <c r="F661" s="46">
        <v>7</v>
      </c>
      <c r="G661" s="47">
        <v>6</v>
      </c>
      <c r="H661" s="48">
        <f t="shared" si="87"/>
        <v>42</v>
      </c>
      <c r="I661" s="49">
        <v>3.5932203399999998</v>
      </c>
      <c r="J661" s="50">
        <v>3.07</v>
      </c>
      <c r="K661" s="51">
        <f t="shared" si="83"/>
        <v>0.52322033999999995</v>
      </c>
      <c r="L661" s="53">
        <f t="shared" si="84"/>
        <v>2.5467796599999999</v>
      </c>
      <c r="M661" s="51">
        <f>IF(I661="",0,IF(K661&lt;0,Sayfa3!$P$5,Sayfa3!$S$5))</f>
        <v>0.15000000000000036</v>
      </c>
      <c r="N661" s="52" t="str">
        <f>IF(E661="","",IF(K661&lt;Sayfa3!$P$5,"P",IF(K661&gt;Sayfa3!$S$5,"P","")))</f>
        <v>P</v>
      </c>
      <c r="O661" s="53">
        <f t="shared" si="80"/>
        <v>2.3967796599999995</v>
      </c>
      <c r="P661" s="54">
        <f t="shared" si="81"/>
        <v>8.61</v>
      </c>
      <c r="Q661" s="55"/>
      <c r="R661" s="56" t="s">
        <v>35</v>
      </c>
    </row>
    <row r="662" spans="1:18" s="56" customFormat="1" ht="17.25" customHeight="1" outlineLevel="1">
      <c r="A662" s="41">
        <f t="shared" si="82"/>
        <v>8.61</v>
      </c>
      <c r="B662" s="42">
        <f t="shared" si="85"/>
        <v>651</v>
      </c>
      <c r="C662" s="43">
        <v>41288</v>
      </c>
      <c r="D662" s="44" t="str">
        <f t="shared" si="86"/>
        <v>Ocak 2013</v>
      </c>
      <c r="E662" s="45" t="s">
        <v>35</v>
      </c>
      <c r="F662" s="46">
        <v>3</v>
      </c>
      <c r="G662" s="47">
        <v>6</v>
      </c>
      <c r="H662" s="48">
        <f t="shared" si="87"/>
        <v>18</v>
      </c>
      <c r="I662" s="49">
        <v>3.5932203399999998</v>
      </c>
      <c r="J662" s="50">
        <v>3.07</v>
      </c>
      <c r="K662" s="51">
        <f t="shared" si="83"/>
        <v>0.52322033999999995</v>
      </c>
      <c r="L662" s="53">
        <f t="shared" si="84"/>
        <v>2.5467796599999999</v>
      </c>
      <c r="M662" s="51">
        <f>IF(I662="",0,IF(K662&lt;0,Sayfa3!$P$5,Sayfa3!$S$5))</f>
        <v>0.15000000000000036</v>
      </c>
      <c r="N662" s="52" t="str">
        <f>IF(E662="","",IF(K662&lt;Sayfa3!$P$5,"P",IF(K662&gt;Sayfa3!$S$5,"P","")))</f>
        <v>P</v>
      </c>
      <c r="O662" s="53">
        <f t="shared" si="80"/>
        <v>2.3967796599999995</v>
      </c>
      <c r="P662" s="54">
        <f t="shared" si="81"/>
        <v>8.61</v>
      </c>
      <c r="Q662" s="55"/>
      <c r="R662" s="56" t="s">
        <v>35</v>
      </c>
    </row>
    <row r="663" spans="1:18" s="56" customFormat="1" ht="17.25" customHeight="1" outlineLevel="1">
      <c r="A663" s="41">
        <f t="shared" si="82"/>
        <v>8.61</v>
      </c>
      <c r="B663" s="42">
        <f t="shared" si="85"/>
        <v>652</v>
      </c>
      <c r="C663" s="43">
        <v>41288</v>
      </c>
      <c r="D663" s="44" t="str">
        <f t="shared" si="86"/>
        <v>Ocak 2013</v>
      </c>
      <c r="E663" s="45" t="s">
        <v>35</v>
      </c>
      <c r="F663" s="46">
        <v>7</v>
      </c>
      <c r="G663" s="47">
        <v>6</v>
      </c>
      <c r="H663" s="48">
        <f t="shared" si="87"/>
        <v>42</v>
      </c>
      <c r="I663" s="49">
        <v>3.5932203399999998</v>
      </c>
      <c r="J663" s="50">
        <v>3.07</v>
      </c>
      <c r="K663" s="51">
        <f t="shared" si="83"/>
        <v>0.52322033999999995</v>
      </c>
      <c r="L663" s="53">
        <f t="shared" si="84"/>
        <v>2.5467796599999999</v>
      </c>
      <c r="M663" s="51">
        <f>IF(I663="",0,IF(K663&lt;0,Sayfa3!$P$5,Sayfa3!$S$5))</f>
        <v>0.15000000000000036</v>
      </c>
      <c r="N663" s="52" t="str">
        <f>IF(E663="","",IF(K663&lt;Sayfa3!$P$5,"P",IF(K663&gt;Sayfa3!$S$5,"P","")))</f>
        <v>P</v>
      </c>
      <c r="O663" s="53">
        <f t="shared" si="80"/>
        <v>2.3967796599999995</v>
      </c>
      <c r="P663" s="54">
        <f t="shared" si="81"/>
        <v>8.61</v>
      </c>
      <c r="Q663" s="55"/>
      <c r="R663" s="56" t="s">
        <v>35</v>
      </c>
    </row>
    <row r="664" spans="1:18" s="56" customFormat="1" ht="17.25" customHeight="1" outlineLevel="1">
      <c r="A664" s="41">
        <f t="shared" si="82"/>
        <v>8.61</v>
      </c>
      <c r="B664" s="42">
        <f t="shared" si="85"/>
        <v>653</v>
      </c>
      <c r="C664" s="43">
        <v>41288</v>
      </c>
      <c r="D664" s="44" t="str">
        <f t="shared" si="86"/>
        <v>Ocak 2013</v>
      </c>
      <c r="E664" s="45" t="s">
        <v>35</v>
      </c>
      <c r="F664" s="46">
        <v>5</v>
      </c>
      <c r="G664" s="47">
        <v>6</v>
      </c>
      <c r="H664" s="48">
        <f t="shared" si="87"/>
        <v>30</v>
      </c>
      <c r="I664" s="49">
        <v>3.5932203399999998</v>
      </c>
      <c r="J664" s="50">
        <v>3.07</v>
      </c>
      <c r="K664" s="51">
        <f t="shared" si="83"/>
        <v>0.52322033999999995</v>
      </c>
      <c r="L664" s="53">
        <f t="shared" si="84"/>
        <v>2.5467796599999999</v>
      </c>
      <c r="M664" s="51">
        <f>IF(I664="",0,IF(K664&lt;0,Sayfa3!$P$5,Sayfa3!$S$5))</f>
        <v>0.15000000000000036</v>
      </c>
      <c r="N664" s="52" t="str">
        <f>IF(E664="","",IF(K664&lt;Sayfa3!$P$5,"P",IF(K664&gt;Sayfa3!$S$5,"P","")))</f>
        <v>P</v>
      </c>
      <c r="O664" s="53">
        <f t="shared" si="80"/>
        <v>2.3967796599999995</v>
      </c>
      <c r="P664" s="54">
        <f t="shared" si="81"/>
        <v>8.61</v>
      </c>
      <c r="Q664" s="55"/>
      <c r="R664" s="56" t="s">
        <v>35</v>
      </c>
    </row>
    <row r="665" spans="1:18" s="56" customFormat="1" ht="17.25" customHeight="1" outlineLevel="1">
      <c r="A665" s="41">
        <f t="shared" si="82"/>
        <v>8.61</v>
      </c>
      <c r="B665" s="42">
        <f t="shared" si="85"/>
        <v>654</v>
      </c>
      <c r="C665" s="43">
        <v>41288</v>
      </c>
      <c r="D665" s="44" t="str">
        <f t="shared" si="86"/>
        <v>Ocak 2013</v>
      </c>
      <c r="E665" s="45" t="s">
        <v>35</v>
      </c>
      <c r="F665" s="46">
        <v>2</v>
      </c>
      <c r="G665" s="47">
        <v>6</v>
      </c>
      <c r="H665" s="48">
        <f t="shared" si="87"/>
        <v>12</v>
      </c>
      <c r="I665" s="49">
        <v>3.5932203399999998</v>
      </c>
      <c r="J665" s="50">
        <v>3.07</v>
      </c>
      <c r="K665" s="51">
        <f t="shared" si="83"/>
        <v>0.52322033999999995</v>
      </c>
      <c r="L665" s="53">
        <f t="shared" si="84"/>
        <v>2.5467796599999999</v>
      </c>
      <c r="M665" s="51">
        <f>IF(I665="",0,IF(K665&lt;0,Sayfa3!$P$5,Sayfa3!$S$5))</f>
        <v>0.15000000000000036</v>
      </c>
      <c r="N665" s="52" t="str">
        <f>IF(E665="","",IF(K665&lt;Sayfa3!$P$5,"P",IF(K665&gt;Sayfa3!$S$5,"P","")))</f>
        <v>P</v>
      </c>
      <c r="O665" s="53">
        <f t="shared" si="80"/>
        <v>2.3967796599999995</v>
      </c>
      <c r="P665" s="54">
        <f t="shared" si="81"/>
        <v>8.61</v>
      </c>
      <c r="Q665" s="55"/>
      <c r="R665" s="56" t="s">
        <v>35</v>
      </c>
    </row>
    <row r="666" spans="1:18" s="56" customFormat="1" ht="17.25" customHeight="1" outlineLevel="1">
      <c r="A666" s="41">
        <f t="shared" si="82"/>
        <v>8.61</v>
      </c>
      <c r="B666" s="42">
        <f t="shared" si="85"/>
        <v>655</v>
      </c>
      <c r="C666" s="43">
        <v>41288</v>
      </c>
      <c r="D666" s="44" t="str">
        <f t="shared" si="86"/>
        <v>Ocak 2013</v>
      </c>
      <c r="E666" s="45" t="s">
        <v>35</v>
      </c>
      <c r="F666" s="46">
        <v>3</v>
      </c>
      <c r="G666" s="47">
        <v>6</v>
      </c>
      <c r="H666" s="48">
        <f t="shared" si="87"/>
        <v>18</v>
      </c>
      <c r="I666" s="49">
        <v>3.5932203399999998</v>
      </c>
      <c r="J666" s="50">
        <v>3.07</v>
      </c>
      <c r="K666" s="51">
        <f t="shared" si="83"/>
        <v>0.52322033999999995</v>
      </c>
      <c r="L666" s="53">
        <f t="shared" si="84"/>
        <v>2.5467796599999999</v>
      </c>
      <c r="M666" s="51">
        <f>IF(I666="",0,IF(K666&lt;0,Sayfa3!$P$5,Sayfa3!$S$5))</f>
        <v>0.15000000000000036</v>
      </c>
      <c r="N666" s="52" t="str">
        <f>IF(E666="","",IF(K666&lt;Sayfa3!$P$5,"P",IF(K666&gt;Sayfa3!$S$5,"P","")))</f>
        <v>P</v>
      </c>
      <c r="O666" s="53">
        <f t="shared" si="80"/>
        <v>2.3967796599999995</v>
      </c>
      <c r="P666" s="54">
        <f t="shared" si="81"/>
        <v>8.61</v>
      </c>
      <c r="Q666" s="55"/>
      <c r="R666" s="56" t="s">
        <v>35</v>
      </c>
    </row>
    <row r="667" spans="1:18" s="56" customFormat="1" ht="17.25" customHeight="1" outlineLevel="1">
      <c r="A667" s="41">
        <f t="shared" si="82"/>
        <v>8.61</v>
      </c>
      <c r="B667" s="42">
        <f t="shared" si="85"/>
        <v>656</v>
      </c>
      <c r="C667" s="43">
        <v>41288</v>
      </c>
      <c r="D667" s="44" t="str">
        <f t="shared" si="86"/>
        <v>Ocak 2013</v>
      </c>
      <c r="E667" s="45" t="s">
        <v>35</v>
      </c>
      <c r="F667" s="46">
        <v>7</v>
      </c>
      <c r="G667" s="47">
        <v>6</v>
      </c>
      <c r="H667" s="48">
        <f t="shared" si="87"/>
        <v>42</v>
      </c>
      <c r="I667" s="49">
        <v>3.5932203399999998</v>
      </c>
      <c r="J667" s="50">
        <v>3.07</v>
      </c>
      <c r="K667" s="51">
        <f t="shared" si="83"/>
        <v>0.52322033999999995</v>
      </c>
      <c r="L667" s="53">
        <f t="shared" si="84"/>
        <v>2.5467796599999999</v>
      </c>
      <c r="M667" s="51">
        <f>IF(I667="",0,IF(K667&lt;0,Sayfa3!$P$5,Sayfa3!$S$5))</f>
        <v>0.15000000000000036</v>
      </c>
      <c r="N667" s="52" t="str">
        <f>IF(E667="","",IF(K667&lt;Sayfa3!$P$5,"P",IF(K667&gt;Sayfa3!$S$5,"P","")))</f>
        <v>P</v>
      </c>
      <c r="O667" s="53">
        <f t="shared" si="80"/>
        <v>2.3967796599999995</v>
      </c>
      <c r="P667" s="54">
        <f t="shared" si="81"/>
        <v>8.61</v>
      </c>
      <c r="Q667" s="55"/>
      <c r="R667" s="56" t="s">
        <v>35</v>
      </c>
    </row>
    <row r="668" spans="1:18" s="56" customFormat="1" ht="17.25" customHeight="1" outlineLevel="1">
      <c r="A668" s="41">
        <f t="shared" si="82"/>
        <v>8.61</v>
      </c>
      <c r="B668" s="42">
        <f t="shared" si="85"/>
        <v>657</v>
      </c>
      <c r="C668" s="43">
        <v>41288</v>
      </c>
      <c r="D668" s="44" t="str">
        <f t="shared" si="86"/>
        <v>Ocak 2013</v>
      </c>
      <c r="E668" s="45" t="s">
        <v>35</v>
      </c>
      <c r="F668" s="46">
        <v>7</v>
      </c>
      <c r="G668" s="47">
        <v>6</v>
      </c>
      <c r="H668" s="48">
        <f t="shared" si="87"/>
        <v>42</v>
      </c>
      <c r="I668" s="49">
        <v>3.5932203399999998</v>
      </c>
      <c r="J668" s="50">
        <v>3.07</v>
      </c>
      <c r="K668" s="51">
        <f t="shared" si="83"/>
        <v>0.52322033999999995</v>
      </c>
      <c r="L668" s="53">
        <f t="shared" si="84"/>
        <v>2.5467796599999999</v>
      </c>
      <c r="M668" s="51">
        <f>IF(I668="",0,IF(K668&lt;0,Sayfa3!$P$5,Sayfa3!$S$5))</f>
        <v>0.15000000000000036</v>
      </c>
      <c r="N668" s="52" t="str">
        <f>IF(E668="","",IF(K668&lt;Sayfa3!$P$5,"P",IF(K668&gt;Sayfa3!$S$5,"P","")))</f>
        <v>P</v>
      </c>
      <c r="O668" s="53">
        <f t="shared" si="80"/>
        <v>2.3967796599999995</v>
      </c>
      <c r="P668" s="54">
        <f t="shared" si="81"/>
        <v>8.61</v>
      </c>
      <c r="Q668" s="55"/>
      <c r="R668" s="56" t="s">
        <v>35</v>
      </c>
    </row>
    <row r="669" spans="1:18" s="56" customFormat="1" ht="17.25" customHeight="1" outlineLevel="1">
      <c r="A669" s="41">
        <f t="shared" si="82"/>
        <v>8.61</v>
      </c>
      <c r="B669" s="42">
        <f t="shared" si="85"/>
        <v>658</v>
      </c>
      <c r="C669" s="43">
        <v>41288</v>
      </c>
      <c r="D669" s="44" t="str">
        <f t="shared" si="86"/>
        <v>Ocak 2013</v>
      </c>
      <c r="E669" s="45" t="s">
        <v>35</v>
      </c>
      <c r="F669" s="46">
        <v>3</v>
      </c>
      <c r="G669" s="47">
        <v>6</v>
      </c>
      <c r="H669" s="48">
        <f t="shared" si="87"/>
        <v>18</v>
      </c>
      <c r="I669" s="49">
        <v>3.5932203399999998</v>
      </c>
      <c r="J669" s="50">
        <v>3.07</v>
      </c>
      <c r="K669" s="51">
        <f t="shared" si="83"/>
        <v>0.52322033999999995</v>
      </c>
      <c r="L669" s="53">
        <f t="shared" si="84"/>
        <v>2.5467796599999999</v>
      </c>
      <c r="M669" s="51">
        <f>IF(I669="",0,IF(K669&lt;0,Sayfa3!$P$5,Sayfa3!$S$5))</f>
        <v>0.15000000000000036</v>
      </c>
      <c r="N669" s="52" t="str">
        <f>IF(E669="","",IF(K669&lt;Sayfa3!$P$5,"P",IF(K669&gt;Sayfa3!$S$5,"P","")))</f>
        <v>P</v>
      </c>
      <c r="O669" s="53">
        <f t="shared" si="80"/>
        <v>2.3967796599999995</v>
      </c>
      <c r="P669" s="54">
        <f t="shared" si="81"/>
        <v>8.61</v>
      </c>
      <c r="Q669" s="55"/>
      <c r="R669" s="56" t="s">
        <v>35</v>
      </c>
    </row>
    <row r="670" spans="1:18" s="56" customFormat="1" ht="17.25" customHeight="1" outlineLevel="1">
      <c r="A670" s="41">
        <f t="shared" si="82"/>
        <v>8.61</v>
      </c>
      <c r="B670" s="42">
        <f t="shared" si="85"/>
        <v>659</v>
      </c>
      <c r="C670" s="43">
        <v>41288</v>
      </c>
      <c r="D670" s="44" t="str">
        <f t="shared" si="86"/>
        <v>Ocak 2013</v>
      </c>
      <c r="E670" s="45" t="s">
        <v>35</v>
      </c>
      <c r="F670" s="46">
        <v>3</v>
      </c>
      <c r="G670" s="47">
        <v>6</v>
      </c>
      <c r="H670" s="48">
        <f t="shared" si="87"/>
        <v>18</v>
      </c>
      <c r="I670" s="49">
        <v>3.5932203399999998</v>
      </c>
      <c r="J670" s="50">
        <v>3.07</v>
      </c>
      <c r="K670" s="51">
        <f t="shared" si="83"/>
        <v>0.52322033999999995</v>
      </c>
      <c r="L670" s="53">
        <f t="shared" si="84"/>
        <v>2.5467796599999999</v>
      </c>
      <c r="M670" s="51">
        <f>IF(I670="",0,IF(K670&lt;0,Sayfa3!$P$5,Sayfa3!$S$5))</f>
        <v>0.15000000000000036</v>
      </c>
      <c r="N670" s="52" t="str">
        <f>IF(E670="","",IF(K670&lt;Sayfa3!$P$5,"P",IF(K670&gt;Sayfa3!$S$5,"P","")))</f>
        <v>P</v>
      </c>
      <c r="O670" s="53">
        <f t="shared" si="80"/>
        <v>2.3967796599999995</v>
      </c>
      <c r="P670" s="54">
        <f t="shared" si="81"/>
        <v>8.61</v>
      </c>
      <c r="Q670" s="55"/>
      <c r="R670" s="56" t="s">
        <v>35</v>
      </c>
    </row>
    <row r="671" spans="1:18" s="56" customFormat="1" ht="17.25" customHeight="1" outlineLevel="1">
      <c r="A671" s="41">
        <f t="shared" si="82"/>
        <v>8.61</v>
      </c>
      <c r="B671" s="42">
        <f t="shared" si="85"/>
        <v>660</v>
      </c>
      <c r="C671" s="43">
        <v>41288</v>
      </c>
      <c r="D671" s="44" t="str">
        <f t="shared" si="86"/>
        <v>Ocak 2013</v>
      </c>
      <c r="E671" s="45" t="s">
        <v>35</v>
      </c>
      <c r="F671" s="46">
        <v>7</v>
      </c>
      <c r="G671" s="47">
        <v>6</v>
      </c>
      <c r="H671" s="48">
        <f t="shared" si="87"/>
        <v>42</v>
      </c>
      <c r="I671" s="49">
        <v>3.5932203399999998</v>
      </c>
      <c r="J671" s="50">
        <v>3.07</v>
      </c>
      <c r="K671" s="51">
        <f t="shared" si="83"/>
        <v>0.52322033999999995</v>
      </c>
      <c r="L671" s="53">
        <f t="shared" si="84"/>
        <v>2.5467796599999999</v>
      </c>
      <c r="M671" s="51">
        <f>IF(I671="",0,IF(K671&lt;0,Sayfa3!$P$5,Sayfa3!$S$5))</f>
        <v>0.15000000000000036</v>
      </c>
      <c r="N671" s="52" t="str">
        <f>IF(E671="","",IF(K671&lt;Sayfa3!$P$5,"P",IF(K671&gt;Sayfa3!$S$5,"P","")))</f>
        <v>P</v>
      </c>
      <c r="O671" s="53">
        <f t="shared" si="80"/>
        <v>2.3967796599999995</v>
      </c>
      <c r="P671" s="54">
        <f t="shared" si="81"/>
        <v>8.61</v>
      </c>
      <c r="Q671" s="55"/>
      <c r="R671" s="56" t="s">
        <v>35</v>
      </c>
    </row>
    <row r="672" spans="1:18" s="56" customFormat="1" ht="17.25" customHeight="1" outlineLevel="1">
      <c r="A672" s="41">
        <f t="shared" si="82"/>
        <v>8.61</v>
      </c>
      <c r="B672" s="42">
        <f t="shared" si="85"/>
        <v>661</v>
      </c>
      <c r="C672" s="43">
        <v>41291</v>
      </c>
      <c r="D672" s="44" t="str">
        <f t="shared" si="86"/>
        <v>Ocak 2013</v>
      </c>
      <c r="E672" s="45" t="s">
        <v>35</v>
      </c>
      <c r="F672" s="46">
        <v>3</v>
      </c>
      <c r="G672" s="47">
        <v>6</v>
      </c>
      <c r="H672" s="48">
        <f t="shared" si="87"/>
        <v>18</v>
      </c>
      <c r="I672" s="49">
        <v>3.5932203399999998</v>
      </c>
      <c r="J672" s="50">
        <v>3.07</v>
      </c>
      <c r="K672" s="51">
        <f t="shared" si="83"/>
        <v>0.52322033999999995</v>
      </c>
      <c r="L672" s="53">
        <f t="shared" si="84"/>
        <v>2.5467796599999999</v>
      </c>
      <c r="M672" s="51">
        <f>IF(I672="",0,IF(K672&lt;0,Sayfa3!$P$5,Sayfa3!$S$5))</f>
        <v>0.15000000000000036</v>
      </c>
      <c r="N672" s="52" t="str">
        <f>IF(E672="","",IF(K672&lt;Sayfa3!$P$5,"P",IF(K672&gt;Sayfa3!$S$5,"P","")))</f>
        <v>P</v>
      </c>
      <c r="O672" s="53">
        <f t="shared" si="80"/>
        <v>2.3967796599999995</v>
      </c>
      <c r="P672" s="54">
        <f t="shared" si="81"/>
        <v>8.61</v>
      </c>
      <c r="Q672" s="55"/>
      <c r="R672" s="56" t="s">
        <v>35</v>
      </c>
    </row>
    <row r="673" spans="1:18" s="56" customFormat="1" ht="17.25" customHeight="1" outlineLevel="1">
      <c r="A673" s="41">
        <f t="shared" si="82"/>
        <v>8.61</v>
      </c>
      <c r="B673" s="42">
        <f t="shared" si="85"/>
        <v>662</v>
      </c>
      <c r="C673" s="43">
        <v>41291</v>
      </c>
      <c r="D673" s="44" t="str">
        <f t="shared" si="86"/>
        <v>Ocak 2013</v>
      </c>
      <c r="E673" s="45" t="s">
        <v>35</v>
      </c>
      <c r="F673" s="46">
        <v>7</v>
      </c>
      <c r="G673" s="47">
        <v>6</v>
      </c>
      <c r="H673" s="48">
        <f t="shared" si="87"/>
        <v>42</v>
      </c>
      <c r="I673" s="49">
        <v>3.5932203399999998</v>
      </c>
      <c r="J673" s="50">
        <v>3.07</v>
      </c>
      <c r="K673" s="51">
        <f t="shared" si="83"/>
        <v>0.52322033999999995</v>
      </c>
      <c r="L673" s="53">
        <f t="shared" si="84"/>
        <v>2.5467796599999999</v>
      </c>
      <c r="M673" s="51">
        <f>IF(I673="",0,IF(K673&lt;0,Sayfa3!$P$5,Sayfa3!$S$5))</f>
        <v>0.15000000000000036</v>
      </c>
      <c r="N673" s="52" t="str">
        <f>IF(E673="","",IF(K673&lt;Sayfa3!$P$5,"P",IF(K673&gt;Sayfa3!$S$5,"P","")))</f>
        <v>P</v>
      </c>
      <c r="O673" s="53">
        <f t="shared" si="80"/>
        <v>2.3967796599999995</v>
      </c>
      <c r="P673" s="54">
        <f t="shared" si="81"/>
        <v>8.61</v>
      </c>
      <c r="Q673" s="55"/>
      <c r="R673" s="56" t="s">
        <v>35</v>
      </c>
    </row>
    <row r="674" spans="1:18" s="56" customFormat="1" ht="17.25" customHeight="1" outlineLevel="1">
      <c r="A674" s="41">
        <f t="shared" si="82"/>
        <v>8.61</v>
      </c>
      <c r="B674" s="42">
        <f t="shared" si="85"/>
        <v>663</v>
      </c>
      <c r="C674" s="43">
        <v>41291</v>
      </c>
      <c r="D674" s="44" t="str">
        <f t="shared" si="86"/>
        <v>Ocak 2013</v>
      </c>
      <c r="E674" s="45" t="s">
        <v>35</v>
      </c>
      <c r="F674" s="46">
        <v>7</v>
      </c>
      <c r="G674" s="47">
        <v>6</v>
      </c>
      <c r="H674" s="48">
        <f t="shared" si="87"/>
        <v>42</v>
      </c>
      <c r="I674" s="49">
        <v>3.5932203399999998</v>
      </c>
      <c r="J674" s="50">
        <v>3.07</v>
      </c>
      <c r="K674" s="51">
        <f t="shared" si="83"/>
        <v>0.52322033999999995</v>
      </c>
      <c r="L674" s="53">
        <f t="shared" si="84"/>
        <v>2.5467796599999999</v>
      </c>
      <c r="M674" s="51">
        <f>IF(I674="",0,IF(K674&lt;0,Sayfa3!$P$5,Sayfa3!$S$5))</f>
        <v>0.15000000000000036</v>
      </c>
      <c r="N674" s="52" t="str">
        <f>IF(E674="","",IF(K674&lt;Sayfa3!$P$5,"P",IF(K674&gt;Sayfa3!$S$5,"P","")))</f>
        <v>P</v>
      </c>
      <c r="O674" s="53">
        <f t="shared" si="80"/>
        <v>2.3967796599999995</v>
      </c>
      <c r="P674" s="54">
        <f t="shared" si="81"/>
        <v>8.61</v>
      </c>
      <c r="Q674" s="55"/>
      <c r="R674" s="56" t="s">
        <v>35</v>
      </c>
    </row>
    <row r="675" spans="1:18" s="56" customFormat="1" ht="17.25" customHeight="1" outlineLevel="1">
      <c r="A675" s="41">
        <f t="shared" si="82"/>
        <v>8.61</v>
      </c>
      <c r="B675" s="42">
        <f t="shared" si="85"/>
        <v>664</v>
      </c>
      <c r="C675" s="43">
        <v>41291</v>
      </c>
      <c r="D675" s="44" t="str">
        <f t="shared" si="86"/>
        <v>Ocak 2013</v>
      </c>
      <c r="E675" s="45" t="s">
        <v>35</v>
      </c>
      <c r="F675" s="46">
        <v>3</v>
      </c>
      <c r="G675" s="47">
        <v>6</v>
      </c>
      <c r="H675" s="48">
        <f t="shared" si="87"/>
        <v>18</v>
      </c>
      <c r="I675" s="49">
        <v>3.5932203399999998</v>
      </c>
      <c r="J675" s="50">
        <v>3.07</v>
      </c>
      <c r="K675" s="51">
        <f t="shared" si="83"/>
        <v>0.52322033999999995</v>
      </c>
      <c r="L675" s="53">
        <f t="shared" si="84"/>
        <v>2.5467796599999999</v>
      </c>
      <c r="M675" s="51">
        <f>IF(I675="",0,IF(K675&lt;0,Sayfa3!$P$5,Sayfa3!$S$5))</f>
        <v>0.15000000000000036</v>
      </c>
      <c r="N675" s="52" t="str">
        <f>IF(E675="","",IF(K675&lt;Sayfa3!$P$5,"P",IF(K675&gt;Sayfa3!$S$5,"P","")))</f>
        <v>P</v>
      </c>
      <c r="O675" s="53">
        <f t="shared" si="80"/>
        <v>2.3967796599999995</v>
      </c>
      <c r="P675" s="54">
        <f t="shared" si="81"/>
        <v>8.61</v>
      </c>
      <c r="Q675" s="55"/>
      <c r="R675" s="56" t="s">
        <v>35</v>
      </c>
    </row>
    <row r="676" spans="1:18" s="56" customFormat="1" ht="17.25" customHeight="1" outlineLevel="1">
      <c r="A676" s="41">
        <f t="shared" si="82"/>
        <v>8.61</v>
      </c>
      <c r="B676" s="42">
        <f t="shared" si="85"/>
        <v>665</v>
      </c>
      <c r="C676" s="43">
        <v>41291</v>
      </c>
      <c r="D676" s="44" t="str">
        <f t="shared" si="86"/>
        <v>Ocak 2013</v>
      </c>
      <c r="E676" s="45" t="s">
        <v>35</v>
      </c>
      <c r="F676" s="46">
        <v>7</v>
      </c>
      <c r="G676" s="47">
        <v>6</v>
      </c>
      <c r="H676" s="48">
        <f t="shared" si="87"/>
        <v>42</v>
      </c>
      <c r="I676" s="49">
        <v>3.5932203399999998</v>
      </c>
      <c r="J676" s="50">
        <v>3.07</v>
      </c>
      <c r="K676" s="51">
        <f t="shared" si="83"/>
        <v>0.52322033999999995</v>
      </c>
      <c r="L676" s="53">
        <f t="shared" si="84"/>
        <v>2.5467796599999999</v>
      </c>
      <c r="M676" s="51">
        <f>IF(I676="",0,IF(K676&lt;0,Sayfa3!$P$5,Sayfa3!$S$5))</f>
        <v>0.15000000000000036</v>
      </c>
      <c r="N676" s="52" t="str">
        <f>IF(E676="","",IF(K676&lt;Sayfa3!$P$5,"P",IF(K676&gt;Sayfa3!$S$5,"P","")))</f>
        <v>P</v>
      </c>
      <c r="O676" s="53">
        <f t="shared" si="80"/>
        <v>2.3967796599999995</v>
      </c>
      <c r="P676" s="54">
        <f t="shared" si="81"/>
        <v>8.61</v>
      </c>
      <c r="Q676" s="55"/>
      <c r="R676" s="56" t="s">
        <v>35</v>
      </c>
    </row>
    <row r="677" spans="1:18" s="56" customFormat="1" ht="17.25" customHeight="1" outlineLevel="1">
      <c r="A677" s="41">
        <f t="shared" si="82"/>
        <v>8.61</v>
      </c>
      <c r="B677" s="42">
        <f t="shared" si="85"/>
        <v>666</v>
      </c>
      <c r="C677" s="43">
        <v>41291</v>
      </c>
      <c r="D677" s="44" t="str">
        <f t="shared" si="86"/>
        <v>Ocak 2013</v>
      </c>
      <c r="E677" s="45" t="s">
        <v>35</v>
      </c>
      <c r="F677" s="46">
        <v>3</v>
      </c>
      <c r="G677" s="47">
        <v>6</v>
      </c>
      <c r="H677" s="48">
        <f t="shared" si="87"/>
        <v>18</v>
      </c>
      <c r="I677" s="49">
        <v>3.5932203399999998</v>
      </c>
      <c r="J677" s="50">
        <v>3.07</v>
      </c>
      <c r="K677" s="51">
        <f t="shared" si="83"/>
        <v>0.52322033999999995</v>
      </c>
      <c r="L677" s="53">
        <f t="shared" si="84"/>
        <v>2.5467796599999999</v>
      </c>
      <c r="M677" s="51">
        <f>IF(I677="",0,IF(K677&lt;0,Sayfa3!$P$5,Sayfa3!$S$5))</f>
        <v>0.15000000000000036</v>
      </c>
      <c r="N677" s="52" t="str">
        <f>IF(E677="","",IF(K677&lt;Sayfa3!$P$5,"P",IF(K677&gt;Sayfa3!$S$5,"P","")))</f>
        <v>P</v>
      </c>
      <c r="O677" s="53">
        <f t="shared" si="80"/>
        <v>2.3967796599999995</v>
      </c>
      <c r="P677" s="54">
        <f t="shared" si="81"/>
        <v>8.61</v>
      </c>
      <c r="Q677" s="55"/>
      <c r="R677" s="56" t="s">
        <v>35</v>
      </c>
    </row>
    <row r="678" spans="1:18" s="56" customFormat="1" ht="17.25" customHeight="1" outlineLevel="1">
      <c r="A678" s="41">
        <f t="shared" si="82"/>
        <v>8.61</v>
      </c>
      <c r="B678" s="42">
        <f t="shared" si="85"/>
        <v>667</v>
      </c>
      <c r="C678" s="43">
        <v>41291</v>
      </c>
      <c r="D678" s="44" t="str">
        <f t="shared" si="86"/>
        <v>Ocak 2013</v>
      </c>
      <c r="E678" s="45" t="s">
        <v>35</v>
      </c>
      <c r="F678" s="46">
        <v>3</v>
      </c>
      <c r="G678" s="47">
        <v>6</v>
      </c>
      <c r="H678" s="48">
        <f t="shared" si="87"/>
        <v>18</v>
      </c>
      <c r="I678" s="49">
        <v>3.5932203399999998</v>
      </c>
      <c r="J678" s="50">
        <v>3.07</v>
      </c>
      <c r="K678" s="51">
        <f t="shared" si="83"/>
        <v>0.52322033999999995</v>
      </c>
      <c r="L678" s="53">
        <f t="shared" si="84"/>
        <v>2.5467796599999999</v>
      </c>
      <c r="M678" s="51">
        <f>IF(I678="",0,IF(K678&lt;0,Sayfa3!$P$5,Sayfa3!$S$5))</f>
        <v>0.15000000000000036</v>
      </c>
      <c r="N678" s="52" t="str">
        <f>IF(E678="","",IF(K678&lt;Sayfa3!$P$5,"P",IF(K678&gt;Sayfa3!$S$5,"P","")))</f>
        <v>P</v>
      </c>
      <c r="O678" s="53">
        <f t="shared" si="80"/>
        <v>2.3967796599999995</v>
      </c>
      <c r="P678" s="54">
        <f t="shared" si="81"/>
        <v>8.61</v>
      </c>
      <c r="Q678" s="55"/>
      <c r="R678" s="56" t="s">
        <v>35</v>
      </c>
    </row>
    <row r="679" spans="1:18" s="56" customFormat="1" ht="17.25" customHeight="1" outlineLevel="1">
      <c r="A679" s="41">
        <f t="shared" si="82"/>
        <v>8.61</v>
      </c>
      <c r="B679" s="42">
        <f t="shared" si="85"/>
        <v>668</v>
      </c>
      <c r="C679" s="43">
        <v>41291</v>
      </c>
      <c r="D679" s="44" t="str">
        <f t="shared" si="86"/>
        <v>Ocak 2013</v>
      </c>
      <c r="E679" s="45" t="s">
        <v>35</v>
      </c>
      <c r="F679" s="46">
        <v>7</v>
      </c>
      <c r="G679" s="47">
        <v>6</v>
      </c>
      <c r="H679" s="48">
        <f t="shared" si="87"/>
        <v>42</v>
      </c>
      <c r="I679" s="49">
        <v>3.5932203399999998</v>
      </c>
      <c r="J679" s="50">
        <v>3.07</v>
      </c>
      <c r="K679" s="51">
        <f t="shared" si="83"/>
        <v>0.52322033999999995</v>
      </c>
      <c r="L679" s="53">
        <f t="shared" si="84"/>
        <v>2.5467796599999999</v>
      </c>
      <c r="M679" s="51">
        <f>IF(I679="",0,IF(K679&lt;0,Sayfa3!$P$5,Sayfa3!$S$5))</f>
        <v>0.15000000000000036</v>
      </c>
      <c r="N679" s="52" t="str">
        <f>IF(E679="","",IF(K679&lt;Sayfa3!$P$5,"P",IF(K679&gt;Sayfa3!$S$5,"P","")))</f>
        <v>P</v>
      </c>
      <c r="O679" s="53">
        <f t="shared" si="80"/>
        <v>2.3967796599999995</v>
      </c>
      <c r="P679" s="54">
        <f t="shared" si="81"/>
        <v>8.61</v>
      </c>
      <c r="Q679" s="55"/>
      <c r="R679" s="56" t="s">
        <v>35</v>
      </c>
    </row>
    <row r="680" spans="1:18" s="56" customFormat="1" ht="17.25" customHeight="1" outlineLevel="1">
      <c r="A680" s="41">
        <f t="shared" si="82"/>
        <v>8.61</v>
      </c>
      <c r="B680" s="42">
        <f t="shared" si="85"/>
        <v>669</v>
      </c>
      <c r="C680" s="43">
        <v>41291</v>
      </c>
      <c r="D680" s="44" t="str">
        <f t="shared" si="86"/>
        <v>Ocak 2013</v>
      </c>
      <c r="E680" s="45" t="s">
        <v>35</v>
      </c>
      <c r="F680" s="46">
        <v>7</v>
      </c>
      <c r="G680" s="47">
        <v>6</v>
      </c>
      <c r="H680" s="48">
        <f t="shared" si="87"/>
        <v>42</v>
      </c>
      <c r="I680" s="49">
        <v>3.5932203399999998</v>
      </c>
      <c r="J680" s="50">
        <v>3.07</v>
      </c>
      <c r="K680" s="51">
        <f t="shared" si="83"/>
        <v>0.52322033999999995</v>
      </c>
      <c r="L680" s="53">
        <f t="shared" si="84"/>
        <v>2.5467796599999999</v>
      </c>
      <c r="M680" s="51">
        <f>IF(I680="",0,IF(K680&lt;0,Sayfa3!$P$5,Sayfa3!$S$5))</f>
        <v>0.15000000000000036</v>
      </c>
      <c r="N680" s="52" t="str">
        <f>IF(E680="","",IF(K680&lt;Sayfa3!$P$5,"P",IF(K680&gt;Sayfa3!$S$5,"P","")))</f>
        <v>P</v>
      </c>
      <c r="O680" s="53">
        <f t="shared" si="80"/>
        <v>2.3967796599999995</v>
      </c>
      <c r="P680" s="54">
        <f t="shared" si="81"/>
        <v>8.61</v>
      </c>
      <c r="Q680" s="55"/>
      <c r="R680" s="56" t="s">
        <v>35</v>
      </c>
    </row>
    <row r="681" spans="1:18" s="56" customFormat="1" ht="16.5" customHeight="1" outlineLevel="1" collapsed="1">
      <c r="A681" s="41">
        <f t="shared" si="82"/>
        <v>8.61</v>
      </c>
      <c r="B681" s="42">
        <f t="shared" si="85"/>
        <v>670</v>
      </c>
      <c r="C681" s="43">
        <v>41291</v>
      </c>
      <c r="D681" s="44" t="str">
        <f t="shared" si="86"/>
        <v>Ocak 2013</v>
      </c>
      <c r="E681" s="45" t="s">
        <v>35</v>
      </c>
      <c r="F681" s="46">
        <v>3</v>
      </c>
      <c r="G681" s="47">
        <v>6</v>
      </c>
      <c r="H681" s="48">
        <f t="shared" si="87"/>
        <v>18</v>
      </c>
      <c r="I681" s="49">
        <v>3.5932203399999998</v>
      </c>
      <c r="J681" s="50">
        <v>3.07</v>
      </c>
      <c r="K681" s="51">
        <f t="shared" si="83"/>
        <v>0.52322033999999995</v>
      </c>
      <c r="L681" s="53">
        <f t="shared" si="84"/>
        <v>2.5467796599999999</v>
      </c>
      <c r="M681" s="51">
        <f>IF(I681="",0,IF(K681&lt;0,Sayfa3!$P$5,Sayfa3!$S$5))</f>
        <v>0.15000000000000036</v>
      </c>
      <c r="N681" s="52" t="str">
        <f>IF(E681="","",IF(K681&lt;Sayfa3!$P$5,"P",IF(K681&gt;Sayfa3!$S$5,"P","")))</f>
        <v>P</v>
      </c>
      <c r="O681" s="53">
        <f t="shared" si="80"/>
        <v>2.3967796599999995</v>
      </c>
      <c r="P681" s="54">
        <f t="shared" si="81"/>
        <v>8.61</v>
      </c>
      <c r="Q681" s="55"/>
      <c r="R681" s="56" t="s">
        <v>35</v>
      </c>
    </row>
    <row r="682" spans="1:18" s="56" customFormat="1" ht="16.5" customHeight="1" outlineLevel="1">
      <c r="A682" s="41">
        <f t="shared" si="82"/>
        <v>8.61</v>
      </c>
      <c r="B682" s="42">
        <f t="shared" si="85"/>
        <v>671</v>
      </c>
      <c r="C682" s="43">
        <v>41291</v>
      </c>
      <c r="D682" s="44" t="str">
        <f t="shared" si="86"/>
        <v>Ocak 2013</v>
      </c>
      <c r="E682" s="45" t="s">
        <v>35</v>
      </c>
      <c r="F682" s="46">
        <v>3</v>
      </c>
      <c r="G682" s="47">
        <v>6</v>
      </c>
      <c r="H682" s="48">
        <f t="shared" si="87"/>
        <v>18</v>
      </c>
      <c r="I682" s="49">
        <v>3.5932203399999998</v>
      </c>
      <c r="J682" s="50">
        <v>3.07</v>
      </c>
      <c r="K682" s="51">
        <f t="shared" si="83"/>
        <v>0.52322033999999995</v>
      </c>
      <c r="L682" s="53">
        <f t="shared" si="84"/>
        <v>2.5467796599999999</v>
      </c>
      <c r="M682" s="51">
        <f>IF(I682="",0,IF(K682&lt;0,Sayfa3!$P$5,Sayfa3!$S$5))</f>
        <v>0.15000000000000036</v>
      </c>
      <c r="N682" s="52" t="str">
        <f>IF(E682="","",IF(K682&lt;Sayfa3!$P$5,"P",IF(K682&gt;Sayfa3!$S$5,"P","")))</f>
        <v>P</v>
      </c>
      <c r="O682" s="53">
        <f t="shared" si="80"/>
        <v>2.3967796599999995</v>
      </c>
      <c r="P682" s="54">
        <f t="shared" si="81"/>
        <v>8.61</v>
      </c>
      <c r="Q682" s="55"/>
      <c r="R682" s="56" t="s">
        <v>35</v>
      </c>
    </row>
    <row r="683" spans="1:18" s="56" customFormat="1" ht="16.5" customHeight="1" outlineLevel="1">
      <c r="A683" s="41">
        <f t="shared" si="82"/>
        <v>8.61</v>
      </c>
      <c r="B683" s="42">
        <f t="shared" si="85"/>
        <v>672</v>
      </c>
      <c r="C683" s="43">
        <v>41291</v>
      </c>
      <c r="D683" s="44" t="str">
        <f t="shared" si="86"/>
        <v>Ocak 2013</v>
      </c>
      <c r="E683" s="45" t="s">
        <v>35</v>
      </c>
      <c r="F683" s="46">
        <v>7</v>
      </c>
      <c r="G683" s="47">
        <v>6</v>
      </c>
      <c r="H683" s="48">
        <f t="shared" si="87"/>
        <v>42</v>
      </c>
      <c r="I683" s="49">
        <v>3.5932203399999998</v>
      </c>
      <c r="J683" s="50">
        <v>3.07</v>
      </c>
      <c r="K683" s="51">
        <f t="shared" si="83"/>
        <v>0.52322033999999995</v>
      </c>
      <c r="L683" s="53">
        <f t="shared" si="84"/>
        <v>2.5467796599999999</v>
      </c>
      <c r="M683" s="51">
        <f>IF(I683="",0,IF(K683&lt;0,Sayfa3!$P$5,Sayfa3!$S$5))</f>
        <v>0.15000000000000036</v>
      </c>
      <c r="N683" s="52" t="str">
        <f>IF(E683="","",IF(K683&lt;Sayfa3!$P$5,"P",IF(K683&gt;Sayfa3!$S$5,"P","")))</f>
        <v>P</v>
      </c>
      <c r="O683" s="53">
        <f t="shared" si="80"/>
        <v>2.3967796599999995</v>
      </c>
      <c r="P683" s="54">
        <f t="shared" si="81"/>
        <v>8.61</v>
      </c>
      <c r="Q683" s="55"/>
      <c r="R683" s="56" t="s">
        <v>35</v>
      </c>
    </row>
    <row r="684" spans="1:18" s="56" customFormat="1" ht="16.5" customHeight="1" outlineLevel="1">
      <c r="A684" s="41">
        <f t="shared" si="82"/>
        <v>8.61</v>
      </c>
      <c r="B684" s="42">
        <f t="shared" si="85"/>
        <v>673</v>
      </c>
      <c r="C684" s="43">
        <v>41291</v>
      </c>
      <c r="D684" s="44" t="str">
        <f t="shared" si="86"/>
        <v>Ocak 2013</v>
      </c>
      <c r="E684" s="45" t="s">
        <v>35</v>
      </c>
      <c r="F684" s="46">
        <v>3</v>
      </c>
      <c r="G684" s="47">
        <v>6</v>
      </c>
      <c r="H684" s="48">
        <f t="shared" si="87"/>
        <v>18</v>
      </c>
      <c r="I684" s="49">
        <v>3.5932203399999998</v>
      </c>
      <c r="J684" s="50">
        <v>3.07</v>
      </c>
      <c r="K684" s="51">
        <f t="shared" si="83"/>
        <v>0.52322033999999995</v>
      </c>
      <c r="L684" s="53">
        <f t="shared" si="84"/>
        <v>2.5467796599999999</v>
      </c>
      <c r="M684" s="51">
        <f>IF(I684="",0,IF(K684&lt;0,Sayfa3!$P$5,Sayfa3!$S$5))</f>
        <v>0.15000000000000036</v>
      </c>
      <c r="N684" s="52" t="str">
        <f>IF(E684="","",IF(K684&lt;Sayfa3!$P$5,"P",IF(K684&gt;Sayfa3!$S$5,"P","")))</f>
        <v>P</v>
      </c>
      <c r="O684" s="53">
        <f t="shared" si="80"/>
        <v>2.3967796599999995</v>
      </c>
      <c r="P684" s="54">
        <f t="shared" si="81"/>
        <v>8.61</v>
      </c>
      <c r="Q684" s="55"/>
      <c r="R684" s="56" t="s">
        <v>35</v>
      </c>
    </row>
    <row r="685" spans="1:18" s="56" customFormat="1" ht="16.5" customHeight="1" outlineLevel="1">
      <c r="A685" s="41">
        <f t="shared" si="82"/>
        <v>8.61</v>
      </c>
      <c r="B685" s="42">
        <f t="shared" si="85"/>
        <v>674</v>
      </c>
      <c r="C685" s="43">
        <v>41291</v>
      </c>
      <c r="D685" s="44" t="str">
        <f t="shared" si="86"/>
        <v>Ocak 2013</v>
      </c>
      <c r="E685" s="45" t="s">
        <v>35</v>
      </c>
      <c r="F685" s="46">
        <v>7</v>
      </c>
      <c r="G685" s="47">
        <v>6</v>
      </c>
      <c r="H685" s="48">
        <f t="shared" si="87"/>
        <v>42</v>
      </c>
      <c r="I685" s="49">
        <v>3.5932203399999998</v>
      </c>
      <c r="J685" s="50">
        <v>3.07</v>
      </c>
      <c r="K685" s="51">
        <f t="shared" si="83"/>
        <v>0.52322033999999995</v>
      </c>
      <c r="L685" s="53">
        <f t="shared" si="84"/>
        <v>2.5467796599999999</v>
      </c>
      <c r="M685" s="51">
        <f>IF(I685="",0,IF(K685&lt;0,Sayfa3!$P$5,Sayfa3!$S$5))</f>
        <v>0.15000000000000036</v>
      </c>
      <c r="N685" s="52" t="str">
        <f>IF(E685="","",IF(K685&lt;Sayfa3!$P$5,"P",IF(K685&gt;Sayfa3!$S$5,"P","")))</f>
        <v>P</v>
      </c>
      <c r="O685" s="53">
        <f t="shared" si="80"/>
        <v>2.3967796599999995</v>
      </c>
      <c r="P685" s="54">
        <f t="shared" si="81"/>
        <v>8.61</v>
      </c>
      <c r="Q685" s="55"/>
      <c r="R685" s="56" t="s">
        <v>35</v>
      </c>
    </row>
    <row r="686" spans="1:18" s="56" customFormat="1" ht="16.5" customHeight="1" outlineLevel="1">
      <c r="A686" s="41">
        <f t="shared" si="82"/>
        <v>8.61</v>
      </c>
      <c r="B686" s="42">
        <f t="shared" si="85"/>
        <v>675</v>
      </c>
      <c r="C686" s="43">
        <v>41291</v>
      </c>
      <c r="D686" s="44" t="str">
        <f t="shared" si="86"/>
        <v>Ocak 2013</v>
      </c>
      <c r="E686" s="45" t="s">
        <v>35</v>
      </c>
      <c r="F686" s="46">
        <v>7</v>
      </c>
      <c r="G686" s="47">
        <v>6</v>
      </c>
      <c r="H686" s="48">
        <f t="shared" si="87"/>
        <v>42</v>
      </c>
      <c r="I686" s="49">
        <v>3.5932203399999998</v>
      </c>
      <c r="J686" s="50">
        <v>3.07</v>
      </c>
      <c r="K686" s="51">
        <f t="shared" si="83"/>
        <v>0.52322033999999995</v>
      </c>
      <c r="L686" s="53">
        <f t="shared" si="84"/>
        <v>2.5467796599999999</v>
      </c>
      <c r="M686" s="51">
        <f>IF(I686="",0,IF(K686&lt;0,Sayfa3!$P$5,Sayfa3!$S$5))</f>
        <v>0.15000000000000036</v>
      </c>
      <c r="N686" s="52" t="str">
        <f>IF(E686="","",IF(K686&lt;Sayfa3!$P$5,"P",IF(K686&gt;Sayfa3!$S$5,"P","")))</f>
        <v>P</v>
      </c>
      <c r="O686" s="53">
        <f t="shared" si="80"/>
        <v>2.3967796599999995</v>
      </c>
      <c r="P686" s="54">
        <f t="shared" si="81"/>
        <v>8.61</v>
      </c>
      <c r="Q686" s="55"/>
      <c r="R686" s="56" t="s">
        <v>35</v>
      </c>
    </row>
    <row r="687" spans="1:18" s="56" customFormat="1" ht="16.5" customHeight="1" outlineLevel="1">
      <c r="A687" s="41">
        <f t="shared" si="82"/>
        <v>8.61</v>
      </c>
      <c r="B687" s="42">
        <f t="shared" si="85"/>
        <v>676</v>
      </c>
      <c r="C687" s="43">
        <v>41291</v>
      </c>
      <c r="D687" s="44" t="str">
        <f t="shared" si="86"/>
        <v>Ocak 2013</v>
      </c>
      <c r="E687" s="45" t="s">
        <v>35</v>
      </c>
      <c r="F687" s="46">
        <v>3</v>
      </c>
      <c r="G687" s="47">
        <v>6</v>
      </c>
      <c r="H687" s="48">
        <f t="shared" si="87"/>
        <v>18</v>
      </c>
      <c r="I687" s="49">
        <v>3.5932203399999998</v>
      </c>
      <c r="J687" s="50">
        <v>3.07</v>
      </c>
      <c r="K687" s="51">
        <f t="shared" si="83"/>
        <v>0.52322033999999995</v>
      </c>
      <c r="L687" s="53">
        <f t="shared" si="84"/>
        <v>2.5467796599999999</v>
      </c>
      <c r="M687" s="51">
        <f>IF(I687="",0,IF(K687&lt;0,Sayfa3!$P$5,Sayfa3!$S$5))</f>
        <v>0.15000000000000036</v>
      </c>
      <c r="N687" s="52" t="str">
        <f>IF(E687="","",IF(K687&lt;Sayfa3!$P$5,"P",IF(K687&gt;Sayfa3!$S$5,"P","")))</f>
        <v>P</v>
      </c>
      <c r="O687" s="53">
        <f t="shared" si="80"/>
        <v>2.3967796599999995</v>
      </c>
      <c r="P687" s="54">
        <f t="shared" si="81"/>
        <v>8.61</v>
      </c>
      <c r="Q687" s="55"/>
      <c r="R687" s="56" t="s">
        <v>35</v>
      </c>
    </row>
    <row r="688" spans="1:18" s="56" customFormat="1" ht="16.5" customHeight="1" outlineLevel="1">
      <c r="A688" s="41">
        <f t="shared" si="82"/>
        <v>8.61</v>
      </c>
      <c r="B688" s="42">
        <f t="shared" si="85"/>
        <v>677</v>
      </c>
      <c r="C688" s="43">
        <v>41291</v>
      </c>
      <c r="D688" s="44" t="str">
        <f t="shared" si="86"/>
        <v>Ocak 2013</v>
      </c>
      <c r="E688" s="45" t="s">
        <v>35</v>
      </c>
      <c r="F688" s="46">
        <v>7.5</v>
      </c>
      <c r="G688" s="47">
        <v>6</v>
      </c>
      <c r="H688" s="48">
        <f t="shared" si="87"/>
        <v>45</v>
      </c>
      <c r="I688" s="49">
        <v>3.5932203399999998</v>
      </c>
      <c r="J688" s="50">
        <v>3.07</v>
      </c>
      <c r="K688" s="51">
        <f t="shared" si="83"/>
        <v>0.52322033999999995</v>
      </c>
      <c r="L688" s="53">
        <f t="shared" si="84"/>
        <v>2.5467796599999999</v>
      </c>
      <c r="M688" s="51">
        <f>IF(I688="",0,IF(K688&lt;0,Sayfa3!$P$5,Sayfa3!$S$5))</f>
        <v>0.15000000000000036</v>
      </c>
      <c r="N688" s="52" t="str">
        <f>IF(E688="","",IF(K688&lt;Sayfa3!$P$5,"P",IF(K688&gt;Sayfa3!$S$5,"P","")))</f>
        <v>P</v>
      </c>
      <c r="O688" s="53">
        <f t="shared" si="80"/>
        <v>2.3967796599999995</v>
      </c>
      <c r="P688" s="54">
        <f t="shared" si="81"/>
        <v>8.61</v>
      </c>
      <c r="Q688" s="55"/>
      <c r="R688" s="56" t="s">
        <v>35</v>
      </c>
    </row>
    <row r="689" spans="1:18" s="56" customFormat="1" ht="16.5" customHeight="1" outlineLevel="1">
      <c r="A689" s="41">
        <f t="shared" si="82"/>
        <v>8.61</v>
      </c>
      <c r="B689" s="42">
        <f t="shared" si="85"/>
        <v>678</v>
      </c>
      <c r="C689" s="43">
        <v>41291</v>
      </c>
      <c r="D689" s="44" t="str">
        <f t="shared" si="86"/>
        <v>Ocak 2013</v>
      </c>
      <c r="E689" s="45" t="s">
        <v>35</v>
      </c>
      <c r="F689" s="46">
        <v>2.5</v>
      </c>
      <c r="G689" s="47">
        <v>6</v>
      </c>
      <c r="H689" s="48">
        <f t="shared" si="87"/>
        <v>15</v>
      </c>
      <c r="I689" s="49">
        <v>3.5932203399999998</v>
      </c>
      <c r="J689" s="50">
        <v>3.07</v>
      </c>
      <c r="K689" s="51">
        <f t="shared" si="83"/>
        <v>0.52322033999999995</v>
      </c>
      <c r="L689" s="53">
        <f t="shared" si="84"/>
        <v>2.5467796599999999</v>
      </c>
      <c r="M689" s="51">
        <f>IF(I689="",0,IF(K689&lt;0,Sayfa3!$P$5,Sayfa3!$S$5))</f>
        <v>0.15000000000000036</v>
      </c>
      <c r="N689" s="52" t="str">
        <f>IF(E689="","",IF(K689&lt;Sayfa3!$P$5,"P",IF(K689&gt;Sayfa3!$S$5,"P","")))</f>
        <v>P</v>
      </c>
      <c r="O689" s="53">
        <f t="shared" si="80"/>
        <v>2.3967796599999995</v>
      </c>
      <c r="P689" s="54">
        <f t="shared" si="81"/>
        <v>8.61</v>
      </c>
      <c r="Q689" s="55"/>
      <c r="R689" s="56" t="s">
        <v>35</v>
      </c>
    </row>
    <row r="690" spans="1:18" s="56" customFormat="1" ht="16.5" customHeight="1" outlineLevel="1">
      <c r="A690" s="41">
        <f t="shared" si="82"/>
        <v>8.61</v>
      </c>
      <c r="B690" s="42">
        <f t="shared" si="85"/>
        <v>679</v>
      </c>
      <c r="C690" s="43">
        <v>41291</v>
      </c>
      <c r="D690" s="44" t="str">
        <f t="shared" si="86"/>
        <v>Ocak 2013</v>
      </c>
      <c r="E690" s="45" t="s">
        <v>35</v>
      </c>
      <c r="F690" s="46">
        <v>7</v>
      </c>
      <c r="G690" s="47">
        <v>6</v>
      </c>
      <c r="H690" s="48">
        <f t="shared" si="87"/>
        <v>42</v>
      </c>
      <c r="I690" s="49">
        <v>3.5932203399999998</v>
      </c>
      <c r="J690" s="50">
        <v>3.07</v>
      </c>
      <c r="K690" s="51">
        <f t="shared" si="83"/>
        <v>0.52322033999999995</v>
      </c>
      <c r="L690" s="53">
        <f t="shared" si="84"/>
        <v>2.5467796599999999</v>
      </c>
      <c r="M690" s="51">
        <f>IF(I690="",0,IF(K690&lt;0,Sayfa3!$P$5,Sayfa3!$S$5))</f>
        <v>0.15000000000000036</v>
      </c>
      <c r="N690" s="52" t="str">
        <f>IF(E690="","",IF(K690&lt;Sayfa3!$P$5,"P",IF(K690&gt;Sayfa3!$S$5,"P","")))</f>
        <v>P</v>
      </c>
      <c r="O690" s="53">
        <f t="shared" si="80"/>
        <v>2.3967796599999995</v>
      </c>
      <c r="P690" s="54">
        <f t="shared" si="81"/>
        <v>8.61</v>
      </c>
      <c r="Q690" s="55"/>
      <c r="R690" s="56" t="s">
        <v>35</v>
      </c>
    </row>
    <row r="691" spans="1:18" s="56" customFormat="1" ht="16.5" customHeight="1" outlineLevel="1">
      <c r="A691" s="41">
        <f>IF(P691="","",P691)</f>
        <v>8.61</v>
      </c>
      <c r="B691" s="42">
        <f t="shared" si="85"/>
        <v>680</v>
      </c>
      <c r="C691" s="43">
        <v>41291</v>
      </c>
      <c r="D691" s="44" t="str">
        <f t="shared" si="86"/>
        <v>Ocak 2013</v>
      </c>
      <c r="E691" s="45" t="s">
        <v>35</v>
      </c>
      <c r="F691" s="46">
        <v>3</v>
      </c>
      <c r="G691" s="47">
        <v>6</v>
      </c>
      <c r="H691" s="48">
        <f t="shared" si="87"/>
        <v>18</v>
      </c>
      <c r="I691" s="49">
        <v>3.5932203399999998</v>
      </c>
      <c r="J691" s="50">
        <v>3.07</v>
      </c>
      <c r="K691" s="51">
        <f t="shared" si="83"/>
        <v>0.52322033999999995</v>
      </c>
      <c r="L691" s="53">
        <f t="shared" si="84"/>
        <v>2.5467796599999999</v>
      </c>
      <c r="M691" s="51">
        <f>IF(I691="",0,IF(K691&lt;0,Sayfa3!$P$5,Sayfa3!$S$5))</f>
        <v>0.15000000000000036</v>
      </c>
      <c r="N691" s="52" t="str">
        <f>IF(E691="","",IF(K691&lt;Sayfa3!$P$5,"P",IF(K691&gt;Sayfa3!$S$5,"P","")))</f>
        <v>P</v>
      </c>
      <c r="O691" s="53">
        <f t="shared" si="80"/>
        <v>2.3967796599999995</v>
      </c>
      <c r="P691" s="54">
        <f t="shared" si="81"/>
        <v>8.61</v>
      </c>
      <c r="Q691" s="55"/>
      <c r="R691" s="56" t="s">
        <v>35</v>
      </c>
    </row>
    <row r="692" spans="1:18" s="56" customFormat="1" ht="16.5" customHeight="1" outlineLevel="1">
      <c r="A692" s="41">
        <f>IF(P692="","",P692)</f>
        <v>8.61</v>
      </c>
      <c r="B692" s="42">
        <f t="shared" si="85"/>
        <v>681</v>
      </c>
      <c r="C692" s="43">
        <v>41291</v>
      </c>
      <c r="D692" s="44" t="str">
        <f t="shared" si="86"/>
        <v>Ocak 2013</v>
      </c>
      <c r="E692" s="45" t="s">
        <v>35</v>
      </c>
      <c r="F692" s="46">
        <v>3</v>
      </c>
      <c r="G692" s="47">
        <v>6</v>
      </c>
      <c r="H692" s="48">
        <f t="shared" si="87"/>
        <v>18</v>
      </c>
      <c r="I692" s="49">
        <v>3.5932203399999998</v>
      </c>
      <c r="J692" s="50">
        <v>3.07</v>
      </c>
      <c r="K692" s="51">
        <f t="shared" si="83"/>
        <v>0.52322033999999995</v>
      </c>
      <c r="L692" s="53">
        <f t="shared" si="84"/>
        <v>2.5467796599999999</v>
      </c>
      <c r="M692" s="51">
        <f>IF(I692="",0,IF(K692&lt;0,Sayfa3!$P$5,Sayfa3!$S$5))</f>
        <v>0.15000000000000036</v>
      </c>
      <c r="N692" s="52" t="str">
        <f>IF(E692="","",IF(K692&lt;Sayfa3!$P$5,"P",IF(K692&gt;Sayfa3!$S$5,"P","")))</f>
        <v>P</v>
      </c>
      <c r="O692" s="53">
        <f t="shared" si="80"/>
        <v>2.3967796599999995</v>
      </c>
      <c r="P692" s="54">
        <f t="shared" si="81"/>
        <v>8.61</v>
      </c>
      <c r="Q692" s="55"/>
      <c r="R692" s="56" t="s">
        <v>35</v>
      </c>
    </row>
    <row r="693" spans="1:18" s="56" customFormat="1" ht="16.5" customHeight="1" outlineLevel="1">
      <c r="A693" s="41">
        <f>IF(P693="","",P693)</f>
        <v>8.61</v>
      </c>
      <c r="B693" s="42">
        <f t="shared" si="85"/>
        <v>682</v>
      </c>
      <c r="C693" s="43">
        <v>41291</v>
      </c>
      <c r="D693" s="44" t="str">
        <f t="shared" si="86"/>
        <v>Ocak 2013</v>
      </c>
      <c r="E693" s="45" t="s">
        <v>35</v>
      </c>
      <c r="F693" s="46">
        <v>7</v>
      </c>
      <c r="G693" s="47">
        <v>6</v>
      </c>
      <c r="H693" s="48">
        <f t="shared" si="87"/>
        <v>42</v>
      </c>
      <c r="I693" s="49">
        <v>3.5932203399999998</v>
      </c>
      <c r="J693" s="50">
        <v>3.07</v>
      </c>
      <c r="K693" s="51">
        <f t="shared" si="83"/>
        <v>0.52322033999999995</v>
      </c>
      <c r="L693" s="53">
        <f t="shared" si="84"/>
        <v>2.5467796599999999</v>
      </c>
      <c r="M693" s="51">
        <f>IF(I693="",0,IF(K693&lt;0,Sayfa3!$P$5,Sayfa3!$S$5))</f>
        <v>0.15000000000000036</v>
      </c>
      <c r="N693" s="52" t="str">
        <f>IF(E693="","",IF(K693&lt;Sayfa3!$P$5,"P",IF(K693&gt;Sayfa3!$S$5,"P","")))</f>
        <v>P</v>
      </c>
      <c r="O693" s="53">
        <f t="shared" si="80"/>
        <v>2.3967796599999995</v>
      </c>
      <c r="P693" s="54">
        <f t="shared" si="81"/>
        <v>8.61</v>
      </c>
      <c r="Q693" s="55"/>
      <c r="R693" s="56" t="s">
        <v>35</v>
      </c>
    </row>
    <row r="694" spans="1:18" s="56" customFormat="1" ht="16.5" customHeight="1" outlineLevel="1">
      <c r="A694" s="41">
        <f>IF(P694="","",P694)</f>
        <v>8.61</v>
      </c>
      <c r="B694" s="42">
        <f t="shared" si="85"/>
        <v>683</v>
      </c>
      <c r="C694" s="43">
        <v>41291</v>
      </c>
      <c r="D694" s="44" t="str">
        <f t="shared" si="86"/>
        <v>Ocak 2013</v>
      </c>
      <c r="E694" s="45" t="s">
        <v>35</v>
      </c>
      <c r="F694" s="46">
        <v>3</v>
      </c>
      <c r="G694" s="47">
        <v>6</v>
      </c>
      <c r="H694" s="48">
        <f t="shared" si="87"/>
        <v>18</v>
      </c>
      <c r="I694" s="49">
        <v>3.5932203399999998</v>
      </c>
      <c r="J694" s="50">
        <v>3.07</v>
      </c>
      <c r="K694" s="51">
        <f t="shared" si="83"/>
        <v>0.52322033999999995</v>
      </c>
      <c r="L694" s="53">
        <f t="shared" si="84"/>
        <v>2.5467796599999999</v>
      </c>
      <c r="M694" s="51">
        <f>IF(I694="",0,IF(K694&lt;0,Sayfa3!$P$5,Sayfa3!$S$5))</f>
        <v>0.15000000000000036</v>
      </c>
      <c r="N694" s="52" t="str">
        <f>IF(E694="","",IF(K694&lt;Sayfa3!$P$5,"P",IF(K694&gt;Sayfa3!$S$5,"P","")))</f>
        <v>P</v>
      </c>
      <c r="O694" s="53">
        <f t="shared" si="80"/>
        <v>2.3967796599999995</v>
      </c>
      <c r="P694" s="54">
        <f t="shared" si="81"/>
        <v>8.61</v>
      </c>
      <c r="Q694" s="55"/>
      <c r="R694" s="56" t="s">
        <v>35</v>
      </c>
    </row>
    <row r="695" spans="1:18" s="56" customFormat="1" ht="16.5" customHeight="1" outlineLevel="1">
      <c r="A695" s="41">
        <f t="shared" si="82"/>
        <v>8.61</v>
      </c>
      <c r="B695" s="42">
        <f t="shared" si="85"/>
        <v>684</v>
      </c>
      <c r="C695" s="43">
        <v>41291</v>
      </c>
      <c r="D695" s="44" t="str">
        <f t="shared" si="86"/>
        <v>Ocak 2013</v>
      </c>
      <c r="E695" s="45" t="s">
        <v>35</v>
      </c>
      <c r="F695" s="46">
        <v>7</v>
      </c>
      <c r="G695" s="47">
        <v>6</v>
      </c>
      <c r="H695" s="48">
        <f t="shared" si="87"/>
        <v>42</v>
      </c>
      <c r="I695" s="49">
        <v>3.5932203399999998</v>
      </c>
      <c r="J695" s="50">
        <v>3.07</v>
      </c>
      <c r="K695" s="51">
        <f t="shared" si="83"/>
        <v>0.52322033999999995</v>
      </c>
      <c r="L695" s="53">
        <f t="shared" si="84"/>
        <v>2.5467796599999999</v>
      </c>
      <c r="M695" s="51">
        <f>IF(I695="",0,IF(K695&lt;0,Sayfa3!$P$5,Sayfa3!$S$5))</f>
        <v>0.15000000000000036</v>
      </c>
      <c r="N695" s="52" t="str">
        <f>IF(E695="","",IF(K695&lt;Sayfa3!$P$5,"P",IF(K695&gt;Sayfa3!$S$5,"P","")))</f>
        <v>P</v>
      </c>
      <c r="O695" s="53">
        <f t="shared" si="80"/>
        <v>2.3967796599999995</v>
      </c>
      <c r="P695" s="54">
        <f t="shared" si="81"/>
        <v>8.61</v>
      </c>
      <c r="Q695" s="55"/>
      <c r="R695" s="56" t="s">
        <v>35</v>
      </c>
    </row>
    <row r="696" spans="1:18" s="56" customFormat="1" ht="16.5" customHeight="1" outlineLevel="1">
      <c r="A696" s="41">
        <f t="shared" si="82"/>
        <v>8.61</v>
      </c>
      <c r="B696" s="42">
        <f t="shared" si="85"/>
        <v>685</v>
      </c>
      <c r="C696" s="43">
        <v>41292</v>
      </c>
      <c r="D696" s="44" t="str">
        <f t="shared" si="86"/>
        <v>Ocak 2013</v>
      </c>
      <c r="E696" s="45" t="s">
        <v>35</v>
      </c>
      <c r="F696" s="46">
        <v>7</v>
      </c>
      <c r="G696" s="47">
        <v>6</v>
      </c>
      <c r="H696" s="48">
        <f t="shared" si="87"/>
        <v>42</v>
      </c>
      <c r="I696" s="49">
        <v>3.5932203399999998</v>
      </c>
      <c r="J696" s="50">
        <v>3.07</v>
      </c>
      <c r="K696" s="51">
        <f t="shared" si="83"/>
        <v>0.52322033999999995</v>
      </c>
      <c r="L696" s="53">
        <f t="shared" si="84"/>
        <v>2.5467796599999999</v>
      </c>
      <c r="M696" s="51">
        <f>IF(I696="",0,IF(K696&lt;0,Sayfa3!$P$5,Sayfa3!$S$5))</f>
        <v>0.15000000000000036</v>
      </c>
      <c r="N696" s="52" t="str">
        <f>IF(E696="","",IF(K696&lt;Sayfa3!$P$5,"P",IF(K696&gt;Sayfa3!$S$5,"P","")))</f>
        <v>P</v>
      </c>
      <c r="O696" s="53">
        <f t="shared" si="80"/>
        <v>2.3967796599999995</v>
      </c>
      <c r="P696" s="54">
        <f t="shared" si="81"/>
        <v>8.61</v>
      </c>
      <c r="Q696" s="55"/>
      <c r="R696" s="56" t="s">
        <v>35</v>
      </c>
    </row>
    <row r="697" spans="1:18" s="56" customFormat="1" ht="16.5" customHeight="1" outlineLevel="1">
      <c r="A697" s="41">
        <f t="shared" si="82"/>
        <v>8.61</v>
      </c>
      <c r="B697" s="42">
        <f t="shared" si="85"/>
        <v>686</v>
      </c>
      <c r="C697" s="43">
        <v>41292</v>
      </c>
      <c r="D697" s="44" t="str">
        <f t="shared" si="86"/>
        <v>Ocak 2013</v>
      </c>
      <c r="E697" s="45" t="s">
        <v>35</v>
      </c>
      <c r="F697" s="46">
        <v>3</v>
      </c>
      <c r="G697" s="47">
        <v>6</v>
      </c>
      <c r="H697" s="48">
        <f t="shared" si="87"/>
        <v>18</v>
      </c>
      <c r="I697" s="49">
        <v>3.5932203399999998</v>
      </c>
      <c r="J697" s="50">
        <v>3.07</v>
      </c>
      <c r="K697" s="51">
        <f t="shared" si="83"/>
        <v>0.52322033999999995</v>
      </c>
      <c r="L697" s="53">
        <f t="shared" si="84"/>
        <v>2.5467796599999999</v>
      </c>
      <c r="M697" s="51">
        <f>IF(I697="",0,IF(K697&lt;0,Sayfa3!$P$5,Sayfa3!$S$5))</f>
        <v>0.15000000000000036</v>
      </c>
      <c r="N697" s="52" t="str">
        <f>IF(E697="","",IF(K697&lt;Sayfa3!$P$5,"P",IF(K697&gt;Sayfa3!$S$5,"P","")))</f>
        <v>P</v>
      </c>
      <c r="O697" s="53">
        <f t="shared" si="80"/>
        <v>2.3967796599999995</v>
      </c>
      <c r="P697" s="54">
        <f t="shared" si="81"/>
        <v>8.61</v>
      </c>
      <c r="Q697" s="55"/>
      <c r="R697" s="56" t="s">
        <v>35</v>
      </c>
    </row>
    <row r="698" spans="1:18" s="56" customFormat="1" ht="16.5" customHeight="1" outlineLevel="1">
      <c r="A698" s="41">
        <f t="shared" si="82"/>
        <v>8.61</v>
      </c>
      <c r="B698" s="42">
        <f t="shared" si="85"/>
        <v>687</v>
      </c>
      <c r="C698" s="43">
        <v>41292</v>
      </c>
      <c r="D698" s="44" t="str">
        <f t="shared" si="86"/>
        <v>Ocak 2013</v>
      </c>
      <c r="E698" s="45" t="s">
        <v>35</v>
      </c>
      <c r="F698" s="46">
        <v>7</v>
      </c>
      <c r="G698" s="47">
        <v>6</v>
      </c>
      <c r="H698" s="48">
        <f t="shared" si="87"/>
        <v>42</v>
      </c>
      <c r="I698" s="49">
        <v>3.5932203399999998</v>
      </c>
      <c r="J698" s="50">
        <v>3.07</v>
      </c>
      <c r="K698" s="51">
        <f t="shared" si="83"/>
        <v>0.52322033999999995</v>
      </c>
      <c r="L698" s="53">
        <f t="shared" si="84"/>
        <v>2.5467796599999999</v>
      </c>
      <c r="M698" s="51">
        <f>IF(I698="",0,IF(K698&lt;0,Sayfa3!$P$5,Sayfa3!$S$5))</f>
        <v>0.15000000000000036</v>
      </c>
      <c r="N698" s="52" t="str">
        <f>IF(E698="","",IF(K698&lt;Sayfa3!$P$5,"P",IF(K698&gt;Sayfa3!$S$5,"P","")))</f>
        <v>P</v>
      </c>
      <c r="O698" s="53">
        <f t="shared" si="80"/>
        <v>2.3967796599999995</v>
      </c>
      <c r="P698" s="54">
        <f t="shared" si="81"/>
        <v>8.61</v>
      </c>
      <c r="Q698" s="55"/>
      <c r="R698" s="56" t="s">
        <v>35</v>
      </c>
    </row>
    <row r="699" spans="1:18" s="56" customFormat="1" ht="16.5" customHeight="1" outlineLevel="1">
      <c r="A699" s="41">
        <f t="shared" si="82"/>
        <v>8.61</v>
      </c>
      <c r="B699" s="42">
        <f t="shared" si="85"/>
        <v>688</v>
      </c>
      <c r="C699" s="43">
        <v>41292</v>
      </c>
      <c r="D699" s="44" t="str">
        <f t="shared" si="86"/>
        <v>Ocak 2013</v>
      </c>
      <c r="E699" s="45" t="s">
        <v>35</v>
      </c>
      <c r="F699" s="46">
        <v>3</v>
      </c>
      <c r="G699" s="47">
        <v>6</v>
      </c>
      <c r="H699" s="48">
        <f t="shared" si="87"/>
        <v>18</v>
      </c>
      <c r="I699" s="49">
        <v>3.5932203399999998</v>
      </c>
      <c r="J699" s="50">
        <v>3.07</v>
      </c>
      <c r="K699" s="51">
        <f t="shared" si="83"/>
        <v>0.52322033999999995</v>
      </c>
      <c r="L699" s="53">
        <f t="shared" si="84"/>
        <v>2.5467796599999999</v>
      </c>
      <c r="M699" s="51">
        <f>IF(I699="",0,IF(K699&lt;0,Sayfa3!$P$5,Sayfa3!$S$5))</f>
        <v>0.15000000000000036</v>
      </c>
      <c r="N699" s="52" t="str">
        <f>IF(E699="","",IF(K699&lt;Sayfa3!$P$5,"P",IF(K699&gt;Sayfa3!$S$5,"P","")))</f>
        <v>P</v>
      </c>
      <c r="O699" s="53">
        <f t="shared" si="80"/>
        <v>2.3967796599999995</v>
      </c>
      <c r="P699" s="54">
        <f t="shared" si="81"/>
        <v>8.61</v>
      </c>
      <c r="Q699" s="55"/>
      <c r="R699" s="56" t="s">
        <v>35</v>
      </c>
    </row>
    <row r="700" spans="1:18" s="56" customFormat="1" ht="16.5" customHeight="1" outlineLevel="1">
      <c r="A700" s="41">
        <f t="shared" si="82"/>
        <v>8.61</v>
      </c>
      <c r="B700" s="42">
        <f t="shared" si="85"/>
        <v>689</v>
      </c>
      <c r="C700" s="43">
        <v>41292</v>
      </c>
      <c r="D700" s="44" t="str">
        <f t="shared" si="86"/>
        <v>Ocak 2013</v>
      </c>
      <c r="E700" s="45" t="s">
        <v>35</v>
      </c>
      <c r="F700" s="46">
        <v>7.5</v>
      </c>
      <c r="G700" s="47">
        <v>6</v>
      </c>
      <c r="H700" s="48">
        <f t="shared" si="87"/>
        <v>45</v>
      </c>
      <c r="I700" s="49">
        <v>3.5932203399999998</v>
      </c>
      <c r="J700" s="50">
        <v>3.07</v>
      </c>
      <c r="K700" s="51">
        <f t="shared" si="83"/>
        <v>0.52322033999999995</v>
      </c>
      <c r="L700" s="53">
        <f t="shared" si="84"/>
        <v>2.5467796599999999</v>
      </c>
      <c r="M700" s="51">
        <f>IF(I700="",0,IF(K700&lt;0,Sayfa3!$P$5,Sayfa3!$S$5))</f>
        <v>0.15000000000000036</v>
      </c>
      <c r="N700" s="52" t="str">
        <f>IF(E700="","",IF(K700&lt;Sayfa3!$P$5,"P",IF(K700&gt;Sayfa3!$S$5,"P","")))</f>
        <v>P</v>
      </c>
      <c r="O700" s="53">
        <f t="shared" si="80"/>
        <v>2.3967796599999995</v>
      </c>
      <c r="P700" s="54">
        <f t="shared" si="81"/>
        <v>8.61</v>
      </c>
      <c r="Q700" s="55"/>
      <c r="R700" s="56" t="s">
        <v>35</v>
      </c>
    </row>
    <row r="701" spans="1:18" s="56" customFormat="1" ht="16.5" customHeight="1" outlineLevel="1">
      <c r="A701" s="41">
        <f t="shared" si="82"/>
        <v>8.61</v>
      </c>
      <c r="B701" s="42">
        <f t="shared" si="85"/>
        <v>690</v>
      </c>
      <c r="C701" s="43">
        <v>41292</v>
      </c>
      <c r="D701" s="44" t="str">
        <f t="shared" si="86"/>
        <v>Ocak 2013</v>
      </c>
      <c r="E701" s="45" t="s">
        <v>35</v>
      </c>
      <c r="F701" s="46">
        <v>7</v>
      </c>
      <c r="G701" s="47">
        <v>6</v>
      </c>
      <c r="H701" s="48">
        <f t="shared" si="87"/>
        <v>42</v>
      </c>
      <c r="I701" s="49">
        <v>3.5932203399999998</v>
      </c>
      <c r="J701" s="50">
        <v>3.07</v>
      </c>
      <c r="K701" s="51">
        <f t="shared" si="83"/>
        <v>0.52322033999999995</v>
      </c>
      <c r="L701" s="53">
        <f t="shared" si="84"/>
        <v>2.5467796599999999</v>
      </c>
      <c r="M701" s="51">
        <f>IF(I701="",0,IF(K701&lt;0,Sayfa3!$P$5,Sayfa3!$S$5))</f>
        <v>0.15000000000000036</v>
      </c>
      <c r="N701" s="52" t="str">
        <f>IF(E701="","",IF(K701&lt;Sayfa3!$P$5,"P",IF(K701&gt;Sayfa3!$S$5,"P","")))</f>
        <v>P</v>
      </c>
      <c r="O701" s="53">
        <f t="shared" si="80"/>
        <v>2.3967796599999995</v>
      </c>
      <c r="P701" s="54">
        <f t="shared" si="81"/>
        <v>8.61</v>
      </c>
      <c r="Q701" s="55"/>
      <c r="R701" s="56" t="s">
        <v>35</v>
      </c>
    </row>
    <row r="702" spans="1:18" s="56" customFormat="1" ht="16.5" customHeight="1" outlineLevel="1">
      <c r="A702" s="41">
        <f t="shared" si="82"/>
        <v>8.61</v>
      </c>
      <c r="B702" s="42">
        <f t="shared" si="85"/>
        <v>691</v>
      </c>
      <c r="C702" s="43">
        <v>41292</v>
      </c>
      <c r="D702" s="44" t="str">
        <f t="shared" si="86"/>
        <v>Ocak 2013</v>
      </c>
      <c r="E702" s="45" t="s">
        <v>35</v>
      </c>
      <c r="F702" s="46">
        <v>3</v>
      </c>
      <c r="G702" s="47">
        <v>6</v>
      </c>
      <c r="H702" s="48">
        <f t="shared" si="87"/>
        <v>18</v>
      </c>
      <c r="I702" s="49">
        <v>3.5932203399999998</v>
      </c>
      <c r="J702" s="50">
        <v>3.07</v>
      </c>
      <c r="K702" s="51">
        <f t="shared" si="83"/>
        <v>0.52322033999999995</v>
      </c>
      <c r="L702" s="53">
        <f t="shared" si="84"/>
        <v>2.5467796599999999</v>
      </c>
      <c r="M702" s="51">
        <f>IF(I702="",0,IF(K702&lt;0,Sayfa3!$P$5,Sayfa3!$S$5))</f>
        <v>0.15000000000000036</v>
      </c>
      <c r="N702" s="52" t="str">
        <f>IF(E702="","",IF(K702&lt;Sayfa3!$P$5,"P",IF(K702&gt;Sayfa3!$S$5,"P","")))</f>
        <v>P</v>
      </c>
      <c r="O702" s="53">
        <f t="shared" si="80"/>
        <v>2.3967796599999995</v>
      </c>
      <c r="P702" s="54">
        <f t="shared" si="81"/>
        <v>8.61</v>
      </c>
      <c r="Q702" s="55"/>
      <c r="R702" s="56" t="s">
        <v>35</v>
      </c>
    </row>
    <row r="703" spans="1:18" s="56" customFormat="1" ht="16.5" customHeight="1" outlineLevel="1">
      <c r="A703" s="41">
        <f t="shared" si="82"/>
        <v>8.61</v>
      </c>
      <c r="B703" s="42">
        <f t="shared" si="85"/>
        <v>692</v>
      </c>
      <c r="C703" s="43">
        <v>41292</v>
      </c>
      <c r="D703" s="44" t="str">
        <f t="shared" si="86"/>
        <v>Ocak 2013</v>
      </c>
      <c r="E703" s="45" t="s">
        <v>35</v>
      </c>
      <c r="F703" s="46">
        <v>7.5</v>
      </c>
      <c r="G703" s="47">
        <v>6</v>
      </c>
      <c r="H703" s="48">
        <f t="shared" si="87"/>
        <v>45</v>
      </c>
      <c r="I703" s="49">
        <v>3.5932203399999998</v>
      </c>
      <c r="J703" s="50">
        <v>3.07</v>
      </c>
      <c r="K703" s="51">
        <f t="shared" si="83"/>
        <v>0.52322033999999995</v>
      </c>
      <c r="L703" s="53">
        <f t="shared" si="84"/>
        <v>2.5467796599999999</v>
      </c>
      <c r="M703" s="51">
        <f>IF(I703="",0,IF(K703&lt;0,Sayfa3!$P$5,Sayfa3!$S$5))</f>
        <v>0.15000000000000036</v>
      </c>
      <c r="N703" s="52" t="str">
        <f>IF(E703="","",IF(K703&lt;Sayfa3!$P$5,"P",IF(K703&gt;Sayfa3!$S$5,"P","")))</f>
        <v>P</v>
      </c>
      <c r="O703" s="53">
        <f t="shared" si="80"/>
        <v>2.3967796599999995</v>
      </c>
      <c r="P703" s="54">
        <f t="shared" si="81"/>
        <v>8.61</v>
      </c>
      <c r="Q703" s="55"/>
      <c r="R703" s="56" t="s">
        <v>35</v>
      </c>
    </row>
    <row r="704" spans="1:18" s="56" customFormat="1" ht="16.5" customHeight="1" outlineLevel="1">
      <c r="A704" s="41">
        <f t="shared" si="82"/>
        <v>8.61</v>
      </c>
      <c r="B704" s="42">
        <f t="shared" si="85"/>
        <v>693</v>
      </c>
      <c r="C704" s="43">
        <v>41292</v>
      </c>
      <c r="D704" s="44" t="str">
        <f t="shared" si="86"/>
        <v>Ocak 2013</v>
      </c>
      <c r="E704" s="45" t="s">
        <v>35</v>
      </c>
      <c r="F704" s="46">
        <v>7.5</v>
      </c>
      <c r="G704" s="47">
        <v>6</v>
      </c>
      <c r="H704" s="48">
        <f t="shared" si="87"/>
        <v>45</v>
      </c>
      <c r="I704" s="49">
        <v>3.5932203399999998</v>
      </c>
      <c r="J704" s="50">
        <v>3.07</v>
      </c>
      <c r="K704" s="51">
        <f t="shared" si="83"/>
        <v>0.52322033999999995</v>
      </c>
      <c r="L704" s="53">
        <f t="shared" si="84"/>
        <v>2.5467796599999999</v>
      </c>
      <c r="M704" s="51">
        <f>IF(I704="",0,IF(K704&lt;0,Sayfa3!$P$5,Sayfa3!$S$5))</f>
        <v>0.15000000000000036</v>
      </c>
      <c r="N704" s="52" t="str">
        <f>IF(E704="","",IF(K704&lt;Sayfa3!$P$5,"P",IF(K704&gt;Sayfa3!$S$5,"P","")))</f>
        <v>P</v>
      </c>
      <c r="O704" s="53">
        <f t="shared" si="80"/>
        <v>2.3967796599999995</v>
      </c>
      <c r="P704" s="54">
        <f t="shared" si="81"/>
        <v>8.61</v>
      </c>
      <c r="Q704" s="55"/>
      <c r="R704" s="56" t="s">
        <v>35</v>
      </c>
    </row>
    <row r="705" spans="1:18" s="56" customFormat="1" ht="16.5" customHeight="1" outlineLevel="1">
      <c r="A705" s="41">
        <f t="shared" si="82"/>
        <v>8.61</v>
      </c>
      <c r="B705" s="42">
        <f t="shared" si="85"/>
        <v>694</v>
      </c>
      <c r="C705" s="43">
        <v>41292</v>
      </c>
      <c r="D705" s="44" t="str">
        <f t="shared" si="86"/>
        <v>Ocak 2013</v>
      </c>
      <c r="E705" s="45" t="s">
        <v>35</v>
      </c>
      <c r="F705" s="46">
        <v>7.5</v>
      </c>
      <c r="G705" s="47">
        <v>6</v>
      </c>
      <c r="H705" s="48">
        <f t="shared" si="87"/>
        <v>45</v>
      </c>
      <c r="I705" s="49">
        <v>3.5932203399999998</v>
      </c>
      <c r="J705" s="50">
        <v>3.07</v>
      </c>
      <c r="K705" s="51">
        <f t="shared" si="83"/>
        <v>0.52322033999999995</v>
      </c>
      <c r="L705" s="53">
        <f t="shared" si="84"/>
        <v>2.5467796599999999</v>
      </c>
      <c r="M705" s="51">
        <f>IF(I705="",0,IF(K705&lt;0,Sayfa3!$P$5,Sayfa3!$S$5))</f>
        <v>0.15000000000000036</v>
      </c>
      <c r="N705" s="52" t="str">
        <f>IF(E705="","",IF(K705&lt;Sayfa3!$P$5,"P",IF(K705&gt;Sayfa3!$S$5,"P","")))</f>
        <v>P</v>
      </c>
      <c r="O705" s="53">
        <f t="shared" si="80"/>
        <v>2.3967796599999995</v>
      </c>
      <c r="P705" s="54">
        <f t="shared" si="81"/>
        <v>8.61</v>
      </c>
      <c r="Q705" s="55"/>
      <c r="R705" s="56" t="s">
        <v>35</v>
      </c>
    </row>
    <row r="706" spans="1:18" s="56" customFormat="1" ht="16.5" customHeight="1" outlineLevel="1">
      <c r="A706" s="41">
        <f t="shared" si="82"/>
        <v>8.61</v>
      </c>
      <c r="B706" s="42">
        <f t="shared" si="85"/>
        <v>695</v>
      </c>
      <c r="C706" s="43">
        <v>41292</v>
      </c>
      <c r="D706" s="44" t="str">
        <f t="shared" si="86"/>
        <v>Ocak 2013</v>
      </c>
      <c r="E706" s="45" t="s">
        <v>35</v>
      </c>
      <c r="F706" s="46">
        <v>7.5</v>
      </c>
      <c r="G706" s="47">
        <v>6</v>
      </c>
      <c r="H706" s="48">
        <f t="shared" si="87"/>
        <v>45</v>
      </c>
      <c r="I706" s="49">
        <v>3.5932203399999998</v>
      </c>
      <c r="J706" s="50">
        <v>3.07</v>
      </c>
      <c r="K706" s="51">
        <f t="shared" si="83"/>
        <v>0.52322033999999995</v>
      </c>
      <c r="L706" s="53">
        <f t="shared" si="84"/>
        <v>2.5467796599999999</v>
      </c>
      <c r="M706" s="51">
        <f>IF(I706="",0,IF(K706&lt;0,Sayfa3!$P$5,Sayfa3!$S$5))</f>
        <v>0.15000000000000036</v>
      </c>
      <c r="N706" s="52" t="str">
        <f>IF(E706="","",IF(K706&lt;Sayfa3!$P$5,"P",IF(K706&gt;Sayfa3!$S$5,"P","")))</f>
        <v>P</v>
      </c>
      <c r="O706" s="53">
        <f t="shared" si="80"/>
        <v>2.3967796599999995</v>
      </c>
      <c r="P706" s="54">
        <f t="shared" si="81"/>
        <v>8.61</v>
      </c>
      <c r="Q706" s="55"/>
      <c r="R706" s="56" t="s">
        <v>35</v>
      </c>
    </row>
    <row r="707" spans="1:18" s="56" customFormat="1" ht="16.5" customHeight="1" outlineLevel="1">
      <c r="A707" s="41">
        <f t="shared" si="82"/>
        <v>8.61</v>
      </c>
      <c r="B707" s="42">
        <f t="shared" si="85"/>
        <v>696</v>
      </c>
      <c r="C707" s="43">
        <v>41292</v>
      </c>
      <c r="D707" s="44" t="str">
        <f t="shared" si="86"/>
        <v>Ocak 2013</v>
      </c>
      <c r="E707" s="45" t="s">
        <v>35</v>
      </c>
      <c r="F707" s="46">
        <v>5</v>
      </c>
      <c r="G707" s="47">
        <v>6</v>
      </c>
      <c r="H707" s="48">
        <f t="shared" si="87"/>
        <v>30</v>
      </c>
      <c r="I707" s="49">
        <v>3.5932203399999998</v>
      </c>
      <c r="J707" s="50">
        <v>3.07</v>
      </c>
      <c r="K707" s="51">
        <f t="shared" si="83"/>
        <v>0.52322033999999995</v>
      </c>
      <c r="L707" s="53">
        <f t="shared" si="84"/>
        <v>2.5467796599999999</v>
      </c>
      <c r="M707" s="51">
        <f>IF(I707="",0,IF(K707&lt;0,Sayfa3!$P$5,Sayfa3!$S$5))</f>
        <v>0.15000000000000036</v>
      </c>
      <c r="N707" s="52" t="str">
        <f>IF(E707="","",IF(K707&lt;Sayfa3!$P$5,"P",IF(K707&gt;Sayfa3!$S$5,"P","")))</f>
        <v>P</v>
      </c>
      <c r="O707" s="53">
        <f t="shared" si="80"/>
        <v>2.3967796599999995</v>
      </c>
      <c r="P707" s="54">
        <f t="shared" si="81"/>
        <v>8.61</v>
      </c>
      <c r="Q707" s="55"/>
      <c r="R707" s="56" t="s">
        <v>35</v>
      </c>
    </row>
    <row r="708" spans="1:18" s="56" customFormat="1" ht="16.5" customHeight="1" outlineLevel="1">
      <c r="A708" s="41">
        <f t="shared" si="82"/>
        <v>8.61</v>
      </c>
      <c r="B708" s="42">
        <f t="shared" si="85"/>
        <v>697</v>
      </c>
      <c r="C708" s="43">
        <v>41292</v>
      </c>
      <c r="D708" s="44" t="str">
        <f t="shared" si="86"/>
        <v>Ocak 2013</v>
      </c>
      <c r="E708" s="45" t="s">
        <v>35</v>
      </c>
      <c r="F708" s="46">
        <v>7.5</v>
      </c>
      <c r="G708" s="47">
        <v>6</v>
      </c>
      <c r="H708" s="48">
        <f t="shared" si="87"/>
        <v>45</v>
      </c>
      <c r="I708" s="49">
        <v>3.5932203399999998</v>
      </c>
      <c r="J708" s="50">
        <v>3.07</v>
      </c>
      <c r="K708" s="51">
        <f t="shared" si="83"/>
        <v>0.52322033999999995</v>
      </c>
      <c r="L708" s="53">
        <f t="shared" si="84"/>
        <v>2.5467796599999999</v>
      </c>
      <c r="M708" s="51">
        <f>IF(I708="",0,IF(K708&lt;0,Sayfa3!$P$5,Sayfa3!$S$5))</f>
        <v>0.15000000000000036</v>
      </c>
      <c r="N708" s="52" t="str">
        <f>IF(E708="","",IF(K708&lt;Sayfa3!$P$5,"P",IF(K708&gt;Sayfa3!$S$5,"P","")))</f>
        <v>P</v>
      </c>
      <c r="O708" s="53">
        <f t="shared" si="80"/>
        <v>2.3967796599999995</v>
      </c>
      <c r="P708" s="54">
        <f t="shared" si="81"/>
        <v>8.61</v>
      </c>
      <c r="Q708" s="55"/>
      <c r="R708" s="56" t="s">
        <v>35</v>
      </c>
    </row>
    <row r="709" spans="1:18" s="56" customFormat="1" ht="16.5" customHeight="1" outlineLevel="1">
      <c r="A709" s="41">
        <f t="shared" si="82"/>
        <v>8.61</v>
      </c>
      <c r="B709" s="42">
        <f t="shared" si="85"/>
        <v>698</v>
      </c>
      <c r="C709" s="43">
        <v>41292</v>
      </c>
      <c r="D709" s="44" t="str">
        <f t="shared" si="86"/>
        <v>Ocak 2013</v>
      </c>
      <c r="E709" s="45" t="s">
        <v>35</v>
      </c>
      <c r="F709" s="46">
        <v>7.5</v>
      </c>
      <c r="G709" s="47">
        <v>6</v>
      </c>
      <c r="H709" s="48">
        <f t="shared" si="87"/>
        <v>45</v>
      </c>
      <c r="I709" s="49">
        <v>3.5932203399999998</v>
      </c>
      <c r="J709" s="50">
        <v>3.07</v>
      </c>
      <c r="K709" s="51">
        <f t="shared" si="83"/>
        <v>0.52322033999999995</v>
      </c>
      <c r="L709" s="53">
        <f t="shared" si="84"/>
        <v>2.5467796599999999</v>
      </c>
      <c r="M709" s="51">
        <f>IF(I709="",0,IF(K709&lt;0,Sayfa3!$P$5,Sayfa3!$S$5))</f>
        <v>0.15000000000000036</v>
      </c>
      <c r="N709" s="52" t="str">
        <f>IF(E709="","",IF(K709&lt;Sayfa3!$P$5,"P",IF(K709&gt;Sayfa3!$S$5,"P","")))</f>
        <v>P</v>
      </c>
      <c r="O709" s="53">
        <f t="shared" si="80"/>
        <v>2.3967796599999995</v>
      </c>
      <c r="P709" s="54">
        <f t="shared" si="81"/>
        <v>8.61</v>
      </c>
      <c r="Q709" s="55"/>
      <c r="R709" s="56" t="s">
        <v>35</v>
      </c>
    </row>
    <row r="710" spans="1:18" s="56" customFormat="1" ht="16.5" customHeight="1" outlineLevel="1">
      <c r="A710" s="41">
        <f t="shared" si="82"/>
        <v>8.61</v>
      </c>
      <c r="B710" s="42">
        <f t="shared" si="85"/>
        <v>699</v>
      </c>
      <c r="C710" s="43">
        <v>41292</v>
      </c>
      <c r="D710" s="44" t="str">
        <f t="shared" si="86"/>
        <v>Ocak 2013</v>
      </c>
      <c r="E710" s="45" t="s">
        <v>35</v>
      </c>
      <c r="F710" s="46">
        <v>7.5</v>
      </c>
      <c r="G710" s="47">
        <v>6</v>
      </c>
      <c r="H710" s="48">
        <f t="shared" si="87"/>
        <v>45</v>
      </c>
      <c r="I710" s="49">
        <v>3.5932203399999998</v>
      </c>
      <c r="J710" s="50">
        <v>3.07</v>
      </c>
      <c r="K710" s="51">
        <f t="shared" si="83"/>
        <v>0.52322033999999995</v>
      </c>
      <c r="L710" s="53">
        <f t="shared" si="84"/>
        <v>2.5467796599999999</v>
      </c>
      <c r="M710" s="51">
        <f>IF(I710="",0,IF(K710&lt;0,Sayfa3!$P$5,Sayfa3!$S$5))</f>
        <v>0.15000000000000036</v>
      </c>
      <c r="N710" s="52" t="str">
        <f>IF(E710="","",IF(K710&lt;Sayfa3!$P$5,"P",IF(K710&gt;Sayfa3!$S$5,"P","")))</f>
        <v>P</v>
      </c>
      <c r="O710" s="53">
        <f t="shared" si="80"/>
        <v>2.3967796599999995</v>
      </c>
      <c r="P710" s="54">
        <f t="shared" si="81"/>
        <v>8.61</v>
      </c>
      <c r="Q710" s="55"/>
      <c r="R710" s="56" t="s">
        <v>35</v>
      </c>
    </row>
    <row r="711" spans="1:18" s="56" customFormat="1" ht="16.5" customHeight="1" outlineLevel="1">
      <c r="A711" s="41">
        <f t="shared" si="82"/>
        <v>8.61</v>
      </c>
      <c r="B711" s="42">
        <f t="shared" si="85"/>
        <v>700</v>
      </c>
      <c r="C711" s="43">
        <v>41292</v>
      </c>
      <c r="D711" s="44" t="str">
        <f t="shared" si="86"/>
        <v>Ocak 2013</v>
      </c>
      <c r="E711" s="45" t="s">
        <v>35</v>
      </c>
      <c r="F711" s="46">
        <v>7</v>
      </c>
      <c r="G711" s="47">
        <v>6</v>
      </c>
      <c r="H711" s="48">
        <f t="shared" si="87"/>
        <v>42</v>
      </c>
      <c r="I711" s="49">
        <v>3.5932203399999998</v>
      </c>
      <c r="J711" s="50">
        <v>3.07</v>
      </c>
      <c r="K711" s="51">
        <f t="shared" si="83"/>
        <v>0.52322033999999995</v>
      </c>
      <c r="L711" s="53">
        <f t="shared" si="84"/>
        <v>2.5467796599999999</v>
      </c>
      <c r="M711" s="51">
        <f>IF(I711="",0,IF(K711&lt;0,Sayfa3!$P$5,Sayfa3!$S$5))</f>
        <v>0.15000000000000036</v>
      </c>
      <c r="N711" s="52" t="str">
        <f>IF(E711="","",IF(K711&lt;Sayfa3!$P$5,"P",IF(K711&gt;Sayfa3!$S$5,"P","")))</f>
        <v>P</v>
      </c>
      <c r="O711" s="53">
        <f t="shared" si="80"/>
        <v>2.3967796599999995</v>
      </c>
      <c r="P711" s="54">
        <f t="shared" si="81"/>
        <v>8.61</v>
      </c>
      <c r="Q711" s="55"/>
      <c r="R711" s="56" t="s">
        <v>35</v>
      </c>
    </row>
    <row r="712" spans="1:18" s="56" customFormat="1" ht="16.5" customHeight="1" outlineLevel="1">
      <c r="A712" s="41">
        <f t="shared" si="82"/>
        <v>8.61</v>
      </c>
      <c r="B712" s="42">
        <f t="shared" si="85"/>
        <v>701</v>
      </c>
      <c r="C712" s="43">
        <v>41292</v>
      </c>
      <c r="D712" s="44" t="str">
        <f t="shared" si="86"/>
        <v>Ocak 2013</v>
      </c>
      <c r="E712" s="45" t="s">
        <v>35</v>
      </c>
      <c r="F712" s="46">
        <v>3</v>
      </c>
      <c r="G712" s="47">
        <v>6</v>
      </c>
      <c r="H712" s="48">
        <f t="shared" si="87"/>
        <v>18</v>
      </c>
      <c r="I712" s="49">
        <v>3.5932203399999998</v>
      </c>
      <c r="J712" s="50">
        <v>3.07</v>
      </c>
      <c r="K712" s="51">
        <f t="shared" si="83"/>
        <v>0.52322033999999995</v>
      </c>
      <c r="L712" s="53">
        <f t="shared" si="84"/>
        <v>2.5467796599999999</v>
      </c>
      <c r="M712" s="51">
        <f>IF(I712="",0,IF(K712&lt;0,Sayfa3!$P$5,Sayfa3!$S$5))</f>
        <v>0.15000000000000036</v>
      </c>
      <c r="N712" s="52" t="str">
        <f>IF(E712="","",IF(K712&lt;Sayfa3!$P$5,"P",IF(K712&gt;Sayfa3!$S$5,"P","")))</f>
        <v>P</v>
      </c>
      <c r="O712" s="53">
        <f t="shared" si="80"/>
        <v>2.3967796599999995</v>
      </c>
      <c r="P712" s="54">
        <f t="shared" si="81"/>
        <v>8.61</v>
      </c>
      <c r="Q712" s="55"/>
      <c r="R712" s="56" t="s">
        <v>35</v>
      </c>
    </row>
    <row r="713" spans="1:18" s="56" customFormat="1" ht="16.5" customHeight="1" outlineLevel="1">
      <c r="A713" s="41">
        <f t="shared" si="82"/>
        <v>8.61</v>
      </c>
      <c r="B713" s="42">
        <f t="shared" si="85"/>
        <v>702</v>
      </c>
      <c r="C713" s="43">
        <v>41292</v>
      </c>
      <c r="D713" s="44" t="str">
        <f t="shared" si="86"/>
        <v>Ocak 2013</v>
      </c>
      <c r="E713" s="45" t="s">
        <v>35</v>
      </c>
      <c r="F713" s="46">
        <v>3</v>
      </c>
      <c r="G713" s="47">
        <v>6</v>
      </c>
      <c r="H713" s="48">
        <f t="shared" si="87"/>
        <v>18</v>
      </c>
      <c r="I713" s="49">
        <v>3.5932203399999998</v>
      </c>
      <c r="J713" s="50">
        <v>3.07</v>
      </c>
      <c r="K713" s="51">
        <f t="shared" si="83"/>
        <v>0.52322033999999995</v>
      </c>
      <c r="L713" s="53">
        <f t="shared" si="84"/>
        <v>2.5467796599999999</v>
      </c>
      <c r="M713" s="51">
        <f>IF(I713="",0,IF(K713&lt;0,Sayfa3!$P$5,Sayfa3!$S$5))</f>
        <v>0.15000000000000036</v>
      </c>
      <c r="N713" s="52" t="str">
        <f>IF(E713="","",IF(K713&lt;Sayfa3!$P$5,"P",IF(K713&gt;Sayfa3!$S$5,"P","")))</f>
        <v>P</v>
      </c>
      <c r="O713" s="53">
        <f t="shared" si="80"/>
        <v>2.3967796599999995</v>
      </c>
      <c r="P713" s="54">
        <f t="shared" si="81"/>
        <v>8.61</v>
      </c>
      <c r="Q713" s="55"/>
      <c r="R713" s="56" t="s">
        <v>35</v>
      </c>
    </row>
    <row r="714" spans="1:18" s="56" customFormat="1" ht="16.5" customHeight="1" outlineLevel="1">
      <c r="A714" s="41">
        <f t="shared" si="82"/>
        <v>8.61</v>
      </c>
      <c r="B714" s="42">
        <f t="shared" si="85"/>
        <v>703</v>
      </c>
      <c r="C714" s="43">
        <v>41292</v>
      </c>
      <c r="D714" s="44" t="str">
        <f t="shared" si="86"/>
        <v>Ocak 2013</v>
      </c>
      <c r="E714" s="45" t="s">
        <v>35</v>
      </c>
      <c r="F714" s="46">
        <v>7</v>
      </c>
      <c r="G714" s="47">
        <v>6</v>
      </c>
      <c r="H714" s="48">
        <f t="shared" si="87"/>
        <v>42</v>
      </c>
      <c r="I714" s="49">
        <v>3.5932203399999998</v>
      </c>
      <c r="J714" s="50">
        <v>3.07</v>
      </c>
      <c r="K714" s="51">
        <f t="shared" si="83"/>
        <v>0.52322033999999995</v>
      </c>
      <c r="L714" s="53">
        <f t="shared" si="84"/>
        <v>2.5467796599999999</v>
      </c>
      <c r="M714" s="51">
        <f>IF(I714="",0,IF(K714&lt;0,Sayfa3!$P$5,Sayfa3!$S$5))</f>
        <v>0.15000000000000036</v>
      </c>
      <c r="N714" s="52" t="str">
        <f>IF(E714="","",IF(K714&lt;Sayfa3!$P$5,"P",IF(K714&gt;Sayfa3!$S$5,"P","")))</f>
        <v>P</v>
      </c>
      <c r="O714" s="53">
        <f t="shared" si="80"/>
        <v>2.3967796599999995</v>
      </c>
      <c r="P714" s="54">
        <f t="shared" si="81"/>
        <v>8.61</v>
      </c>
      <c r="Q714" s="55"/>
      <c r="R714" s="56" t="s">
        <v>35</v>
      </c>
    </row>
    <row r="715" spans="1:18" s="56" customFormat="1" ht="16.5" customHeight="1" outlineLevel="1">
      <c r="A715" s="41">
        <f t="shared" si="82"/>
        <v>8.61</v>
      </c>
      <c r="B715" s="42">
        <f t="shared" si="85"/>
        <v>704</v>
      </c>
      <c r="C715" s="43">
        <v>41292</v>
      </c>
      <c r="D715" s="44" t="str">
        <f t="shared" si="86"/>
        <v>Ocak 2013</v>
      </c>
      <c r="E715" s="45" t="s">
        <v>35</v>
      </c>
      <c r="F715" s="46">
        <v>7</v>
      </c>
      <c r="G715" s="47">
        <v>6</v>
      </c>
      <c r="H715" s="48">
        <f t="shared" si="87"/>
        <v>42</v>
      </c>
      <c r="I715" s="49">
        <v>3.5932203399999998</v>
      </c>
      <c r="J715" s="50">
        <v>3.07</v>
      </c>
      <c r="K715" s="51">
        <f t="shared" si="83"/>
        <v>0.52322033999999995</v>
      </c>
      <c r="L715" s="53">
        <f t="shared" si="84"/>
        <v>2.5467796599999999</v>
      </c>
      <c r="M715" s="51">
        <f>IF(I715="",0,IF(K715&lt;0,Sayfa3!$P$5,Sayfa3!$S$5))</f>
        <v>0.15000000000000036</v>
      </c>
      <c r="N715" s="52" t="str">
        <f>IF(E715="","",IF(K715&lt;Sayfa3!$P$5,"P",IF(K715&gt;Sayfa3!$S$5,"P","")))</f>
        <v>P</v>
      </c>
      <c r="O715" s="53">
        <f t="shared" si="80"/>
        <v>2.3967796599999995</v>
      </c>
      <c r="P715" s="54">
        <f t="shared" si="81"/>
        <v>8.61</v>
      </c>
      <c r="Q715" s="55"/>
      <c r="R715" s="56" t="s">
        <v>35</v>
      </c>
    </row>
    <row r="716" spans="1:18" s="56" customFormat="1" ht="16.5" customHeight="1" outlineLevel="1">
      <c r="A716" s="41">
        <f t="shared" si="82"/>
        <v>8.61</v>
      </c>
      <c r="B716" s="42">
        <f t="shared" si="85"/>
        <v>705</v>
      </c>
      <c r="C716" s="43">
        <v>41292</v>
      </c>
      <c r="D716" s="44" t="str">
        <f t="shared" si="86"/>
        <v>Ocak 2013</v>
      </c>
      <c r="E716" s="45" t="s">
        <v>35</v>
      </c>
      <c r="F716" s="46">
        <v>3</v>
      </c>
      <c r="G716" s="47">
        <v>6</v>
      </c>
      <c r="H716" s="48">
        <f t="shared" si="87"/>
        <v>18</v>
      </c>
      <c r="I716" s="49">
        <v>3.5932203399999998</v>
      </c>
      <c r="J716" s="50">
        <v>3.07</v>
      </c>
      <c r="K716" s="51">
        <f t="shared" si="83"/>
        <v>0.52322033999999995</v>
      </c>
      <c r="L716" s="53">
        <f t="shared" si="84"/>
        <v>2.5467796599999999</v>
      </c>
      <c r="M716" s="51">
        <f>IF(I716="",0,IF(K716&lt;0,Sayfa3!$P$5,Sayfa3!$S$5))</f>
        <v>0.15000000000000036</v>
      </c>
      <c r="N716" s="52" t="str">
        <f>IF(E716="","",IF(K716&lt;Sayfa3!$P$5,"P",IF(K716&gt;Sayfa3!$S$5,"P","")))</f>
        <v>P</v>
      </c>
      <c r="O716" s="53">
        <f t="shared" ref="O716:O779" si="88">IF(N716="",0,L716-M716)</f>
        <v>2.3967796599999995</v>
      </c>
      <c r="P716" s="54">
        <f t="shared" ref="P716:P779" si="89">ROUND(I716*O716,2)</f>
        <v>8.61</v>
      </c>
      <c r="Q716" s="55"/>
      <c r="R716" s="56" t="s">
        <v>35</v>
      </c>
    </row>
    <row r="717" spans="1:18" s="56" customFormat="1" ht="16.5" customHeight="1" outlineLevel="1">
      <c r="A717" s="41">
        <f t="shared" si="82"/>
        <v>8.61</v>
      </c>
      <c r="B717" s="42">
        <f t="shared" si="85"/>
        <v>706</v>
      </c>
      <c r="C717" s="43">
        <v>41292</v>
      </c>
      <c r="D717" s="44" t="str">
        <f t="shared" si="86"/>
        <v>Ocak 2013</v>
      </c>
      <c r="E717" s="45" t="s">
        <v>35</v>
      </c>
      <c r="F717" s="46">
        <v>7</v>
      </c>
      <c r="G717" s="47">
        <v>6</v>
      </c>
      <c r="H717" s="48">
        <f t="shared" si="87"/>
        <v>42</v>
      </c>
      <c r="I717" s="49">
        <v>3.5932203399999998</v>
      </c>
      <c r="J717" s="50">
        <v>3.07</v>
      </c>
      <c r="K717" s="51">
        <f t="shared" ref="K717:K780" si="90">I717-J717</f>
        <v>0.52322033999999995</v>
      </c>
      <c r="L717" s="53">
        <f t="shared" ref="L717:L780" si="91">J717-K717</f>
        <v>2.5467796599999999</v>
      </c>
      <c r="M717" s="51">
        <f>IF(I717="",0,IF(K717&lt;0,Sayfa3!$P$5,Sayfa3!$S$5))</f>
        <v>0.15000000000000036</v>
      </c>
      <c r="N717" s="52" t="str">
        <f>IF(E717="","",IF(K717&lt;Sayfa3!$P$5,"P",IF(K717&gt;Sayfa3!$S$5,"P","")))</f>
        <v>P</v>
      </c>
      <c r="O717" s="53">
        <f t="shared" si="88"/>
        <v>2.3967796599999995</v>
      </c>
      <c r="P717" s="54">
        <f t="shared" si="89"/>
        <v>8.61</v>
      </c>
      <c r="Q717" s="55"/>
      <c r="R717" s="56" t="s">
        <v>35</v>
      </c>
    </row>
    <row r="718" spans="1:18" s="56" customFormat="1" ht="16.5" customHeight="1" outlineLevel="1">
      <c r="A718" s="41">
        <f t="shared" si="82"/>
        <v>8.61</v>
      </c>
      <c r="B718" s="42">
        <f t="shared" ref="B718:B781" si="92">IF(C718&lt;&gt;"",B717+1,"")</f>
        <v>707</v>
      </c>
      <c r="C718" s="43">
        <v>41292</v>
      </c>
      <c r="D718" s="44" t="str">
        <f t="shared" ref="D718:D781" si="93">IF(C718="","",CONCATENATE(TEXT(C718,"AAAA")," ",TEXT(C718,"YYYY")))</f>
        <v>Ocak 2013</v>
      </c>
      <c r="E718" s="45" t="s">
        <v>35</v>
      </c>
      <c r="F718" s="46">
        <v>3</v>
      </c>
      <c r="G718" s="47">
        <v>6</v>
      </c>
      <c r="H718" s="48">
        <f t="shared" ref="H718:H781" si="94">ROUND(F718*G718,2)</f>
        <v>18</v>
      </c>
      <c r="I718" s="49">
        <v>3.5932203399999998</v>
      </c>
      <c r="J718" s="50">
        <v>3.07</v>
      </c>
      <c r="K718" s="51">
        <f t="shared" si="90"/>
        <v>0.52322033999999995</v>
      </c>
      <c r="L718" s="53">
        <f t="shared" si="91"/>
        <v>2.5467796599999999</v>
      </c>
      <c r="M718" s="51">
        <f>IF(I718="",0,IF(K718&lt;0,Sayfa3!$P$5,Sayfa3!$S$5))</f>
        <v>0.15000000000000036</v>
      </c>
      <c r="N718" s="52" t="str">
        <f>IF(E718="","",IF(K718&lt;Sayfa3!$P$5,"P",IF(K718&gt;Sayfa3!$S$5,"P","")))</f>
        <v>P</v>
      </c>
      <c r="O718" s="53">
        <f t="shared" si="88"/>
        <v>2.3967796599999995</v>
      </c>
      <c r="P718" s="54">
        <f t="shared" si="89"/>
        <v>8.61</v>
      </c>
      <c r="Q718" s="55"/>
      <c r="R718" s="56" t="s">
        <v>35</v>
      </c>
    </row>
    <row r="719" spans="1:18" s="56" customFormat="1" ht="16.5" customHeight="1" outlineLevel="1">
      <c r="A719" s="41">
        <f t="shared" si="82"/>
        <v>8.61</v>
      </c>
      <c r="B719" s="42">
        <f t="shared" si="92"/>
        <v>708</v>
      </c>
      <c r="C719" s="43">
        <v>41292</v>
      </c>
      <c r="D719" s="44" t="str">
        <f t="shared" si="93"/>
        <v>Ocak 2013</v>
      </c>
      <c r="E719" s="45" t="s">
        <v>35</v>
      </c>
      <c r="F719" s="46">
        <v>5</v>
      </c>
      <c r="G719" s="47">
        <v>6</v>
      </c>
      <c r="H719" s="48">
        <f t="shared" si="94"/>
        <v>30</v>
      </c>
      <c r="I719" s="49">
        <v>3.5932203399999998</v>
      </c>
      <c r="J719" s="50">
        <v>3.07</v>
      </c>
      <c r="K719" s="51">
        <f t="shared" si="90"/>
        <v>0.52322033999999995</v>
      </c>
      <c r="L719" s="53">
        <f t="shared" si="91"/>
        <v>2.5467796599999999</v>
      </c>
      <c r="M719" s="51">
        <f>IF(I719="",0,IF(K719&lt;0,Sayfa3!$P$5,Sayfa3!$S$5))</f>
        <v>0.15000000000000036</v>
      </c>
      <c r="N719" s="52" t="str">
        <f>IF(E719="","",IF(K719&lt;Sayfa3!$P$5,"P",IF(K719&gt;Sayfa3!$S$5,"P","")))</f>
        <v>P</v>
      </c>
      <c r="O719" s="53">
        <f t="shared" si="88"/>
        <v>2.3967796599999995</v>
      </c>
      <c r="P719" s="54">
        <f t="shared" si="89"/>
        <v>8.61</v>
      </c>
      <c r="Q719" s="55"/>
      <c r="R719" s="56" t="s">
        <v>35</v>
      </c>
    </row>
    <row r="720" spans="1:18" s="56" customFormat="1" ht="16.5" customHeight="1" outlineLevel="1">
      <c r="A720" s="41">
        <f t="shared" si="82"/>
        <v>8.61</v>
      </c>
      <c r="B720" s="42">
        <f t="shared" si="92"/>
        <v>709</v>
      </c>
      <c r="C720" s="43">
        <v>41292</v>
      </c>
      <c r="D720" s="44" t="str">
        <f t="shared" si="93"/>
        <v>Ocak 2013</v>
      </c>
      <c r="E720" s="45" t="s">
        <v>35</v>
      </c>
      <c r="F720" s="46">
        <v>2</v>
      </c>
      <c r="G720" s="47">
        <v>6</v>
      </c>
      <c r="H720" s="48">
        <f t="shared" si="94"/>
        <v>12</v>
      </c>
      <c r="I720" s="49">
        <v>3.5932203399999998</v>
      </c>
      <c r="J720" s="50">
        <v>3.07</v>
      </c>
      <c r="K720" s="51">
        <f t="shared" si="90"/>
        <v>0.52322033999999995</v>
      </c>
      <c r="L720" s="53">
        <f t="shared" si="91"/>
        <v>2.5467796599999999</v>
      </c>
      <c r="M720" s="51">
        <f>IF(I720="",0,IF(K720&lt;0,Sayfa3!$P$5,Sayfa3!$S$5))</f>
        <v>0.15000000000000036</v>
      </c>
      <c r="N720" s="52" t="str">
        <f>IF(E720="","",IF(K720&lt;Sayfa3!$P$5,"P",IF(K720&gt;Sayfa3!$S$5,"P","")))</f>
        <v>P</v>
      </c>
      <c r="O720" s="53">
        <f t="shared" si="88"/>
        <v>2.3967796599999995</v>
      </c>
      <c r="P720" s="54">
        <f t="shared" si="89"/>
        <v>8.61</v>
      </c>
      <c r="Q720" s="55"/>
      <c r="R720" s="56" t="s">
        <v>35</v>
      </c>
    </row>
    <row r="721" spans="1:18" s="56" customFormat="1" ht="16.5" customHeight="1" outlineLevel="1">
      <c r="A721" s="41">
        <f t="shared" ref="A721:A784" si="95">IF(P721="","",P721)</f>
        <v>8.61</v>
      </c>
      <c r="B721" s="42">
        <f t="shared" si="92"/>
        <v>710</v>
      </c>
      <c r="C721" s="43">
        <v>41292</v>
      </c>
      <c r="D721" s="44" t="str">
        <f t="shared" si="93"/>
        <v>Ocak 2013</v>
      </c>
      <c r="E721" s="45" t="s">
        <v>35</v>
      </c>
      <c r="F721" s="46">
        <v>6</v>
      </c>
      <c r="G721" s="47">
        <v>6</v>
      </c>
      <c r="H721" s="48">
        <f t="shared" si="94"/>
        <v>36</v>
      </c>
      <c r="I721" s="49">
        <v>3.5932203399999998</v>
      </c>
      <c r="J721" s="50">
        <v>3.07</v>
      </c>
      <c r="K721" s="51">
        <f t="shared" si="90"/>
        <v>0.52322033999999995</v>
      </c>
      <c r="L721" s="53">
        <f t="shared" si="91"/>
        <v>2.5467796599999999</v>
      </c>
      <c r="M721" s="51">
        <f>IF(I721="",0,IF(K721&lt;0,Sayfa3!$P$5,Sayfa3!$S$5))</f>
        <v>0.15000000000000036</v>
      </c>
      <c r="N721" s="52" t="str">
        <f>IF(E721="","",IF(K721&lt;Sayfa3!$P$5,"P",IF(K721&gt;Sayfa3!$S$5,"P","")))</f>
        <v>P</v>
      </c>
      <c r="O721" s="53">
        <f t="shared" si="88"/>
        <v>2.3967796599999995</v>
      </c>
      <c r="P721" s="54">
        <f t="shared" si="89"/>
        <v>8.61</v>
      </c>
      <c r="Q721" s="55"/>
      <c r="R721" s="56" t="s">
        <v>35</v>
      </c>
    </row>
    <row r="722" spans="1:18" s="56" customFormat="1" ht="16.5" customHeight="1" outlineLevel="1">
      <c r="A722" s="41">
        <f t="shared" si="95"/>
        <v>8.61</v>
      </c>
      <c r="B722" s="42">
        <f t="shared" si="92"/>
        <v>711</v>
      </c>
      <c r="C722" s="43">
        <v>41292</v>
      </c>
      <c r="D722" s="44" t="str">
        <f t="shared" si="93"/>
        <v>Ocak 2013</v>
      </c>
      <c r="E722" s="45" t="s">
        <v>35</v>
      </c>
      <c r="F722" s="46">
        <v>7</v>
      </c>
      <c r="G722" s="47">
        <v>6</v>
      </c>
      <c r="H722" s="48">
        <f t="shared" si="94"/>
        <v>42</v>
      </c>
      <c r="I722" s="49">
        <v>3.5932203399999998</v>
      </c>
      <c r="J722" s="50">
        <v>3.07</v>
      </c>
      <c r="K722" s="51">
        <f t="shared" si="90"/>
        <v>0.52322033999999995</v>
      </c>
      <c r="L722" s="53">
        <f t="shared" si="91"/>
        <v>2.5467796599999999</v>
      </c>
      <c r="M722" s="51">
        <f>IF(I722="",0,IF(K722&lt;0,Sayfa3!$P$5,Sayfa3!$S$5))</f>
        <v>0.15000000000000036</v>
      </c>
      <c r="N722" s="52" t="str">
        <f>IF(E722="","",IF(K722&lt;Sayfa3!$P$5,"P",IF(K722&gt;Sayfa3!$S$5,"P","")))</f>
        <v>P</v>
      </c>
      <c r="O722" s="53">
        <f t="shared" si="88"/>
        <v>2.3967796599999995</v>
      </c>
      <c r="P722" s="54">
        <f t="shared" si="89"/>
        <v>8.61</v>
      </c>
      <c r="Q722" s="55"/>
      <c r="R722" s="56" t="s">
        <v>35</v>
      </c>
    </row>
    <row r="723" spans="1:18" s="56" customFormat="1" ht="16.5" customHeight="1" outlineLevel="1">
      <c r="A723" s="41">
        <f t="shared" si="95"/>
        <v>8.61</v>
      </c>
      <c r="B723" s="42">
        <f t="shared" si="92"/>
        <v>712</v>
      </c>
      <c r="C723" s="43">
        <v>41292</v>
      </c>
      <c r="D723" s="44" t="str">
        <f t="shared" si="93"/>
        <v>Ocak 2013</v>
      </c>
      <c r="E723" s="45" t="s">
        <v>35</v>
      </c>
      <c r="F723" s="46">
        <v>3</v>
      </c>
      <c r="G723" s="47">
        <v>6</v>
      </c>
      <c r="H723" s="48">
        <f t="shared" si="94"/>
        <v>18</v>
      </c>
      <c r="I723" s="49">
        <v>3.5932203399999998</v>
      </c>
      <c r="J723" s="50">
        <v>3.07</v>
      </c>
      <c r="K723" s="51">
        <f t="shared" si="90"/>
        <v>0.52322033999999995</v>
      </c>
      <c r="L723" s="53">
        <f t="shared" si="91"/>
        <v>2.5467796599999999</v>
      </c>
      <c r="M723" s="51">
        <f>IF(I723="",0,IF(K723&lt;0,Sayfa3!$P$5,Sayfa3!$S$5))</f>
        <v>0.15000000000000036</v>
      </c>
      <c r="N723" s="52" t="str">
        <f>IF(E723="","",IF(K723&lt;Sayfa3!$P$5,"P",IF(K723&gt;Sayfa3!$S$5,"P","")))</f>
        <v>P</v>
      </c>
      <c r="O723" s="53">
        <f t="shared" si="88"/>
        <v>2.3967796599999995</v>
      </c>
      <c r="P723" s="54">
        <f t="shared" si="89"/>
        <v>8.61</v>
      </c>
      <c r="Q723" s="55"/>
      <c r="R723" s="56" t="s">
        <v>35</v>
      </c>
    </row>
    <row r="724" spans="1:18" s="56" customFormat="1" ht="16.5" customHeight="1" outlineLevel="1">
      <c r="A724" s="41">
        <f t="shared" si="95"/>
        <v>8.61</v>
      </c>
      <c r="B724" s="42">
        <f t="shared" si="92"/>
        <v>713</v>
      </c>
      <c r="C724" s="43">
        <v>41292</v>
      </c>
      <c r="D724" s="44" t="str">
        <f t="shared" si="93"/>
        <v>Ocak 2013</v>
      </c>
      <c r="E724" s="45" t="s">
        <v>35</v>
      </c>
      <c r="F724" s="46">
        <v>7</v>
      </c>
      <c r="G724" s="47">
        <v>6</v>
      </c>
      <c r="H724" s="48">
        <f t="shared" si="94"/>
        <v>42</v>
      </c>
      <c r="I724" s="49">
        <v>3.5932203399999998</v>
      </c>
      <c r="J724" s="50">
        <v>3.07</v>
      </c>
      <c r="K724" s="51">
        <f t="shared" si="90"/>
        <v>0.52322033999999995</v>
      </c>
      <c r="L724" s="53">
        <f t="shared" si="91"/>
        <v>2.5467796599999999</v>
      </c>
      <c r="M724" s="51">
        <f>IF(I724="",0,IF(K724&lt;0,Sayfa3!$P$5,Sayfa3!$S$5))</f>
        <v>0.15000000000000036</v>
      </c>
      <c r="N724" s="52" t="str">
        <f>IF(E724="","",IF(K724&lt;Sayfa3!$P$5,"P",IF(K724&gt;Sayfa3!$S$5,"P","")))</f>
        <v>P</v>
      </c>
      <c r="O724" s="53">
        <f t="shared" si="88"/>
        <v>2.3967796599999995</v>
      </c>
      <c r="P724" s="54">
        <f t="shared" si="89"/>
        <v>8.61</v>
      </c>
      <c r="Q724" s="55"/>
      <c r="R724" s="56" t="s">
        <v>35</v>
      </c>
    </row>
    <row r="725" spans="1:18" s="56" customFormat="1" ht="16.5" customHeight="1" outlineLevel="1">
      <c r="A725" s="41">
        <f t="shared" si="95"/>
        <v>8.61</v>
      </c>
      <c r="B725" s="42">
        <f t="shared" si="92"/>
        <v>714</v>
      </c>
      <c r="C725" s="43">
        <v>41295</v>
      </c>
      <c r="D725" s="44" t="str">
        <f t="shared" si="93"/>
        <v>Ocak 2013</v>
      </c>
      <c r="E725" s="45" t="s">
        <v>35</v>
      </c>
      <c r="F725" s="46">
        <v>7.5</v>
      </c>
      <c r="G725" s="47">
        <v>6</v>
      </c>
      <c r="H725" s="48">
        <f t="shared" si="94"/>
        <v>45</v>
      </c>
      <c r="I725" s="49">
        <v>3.5932203399999998</v>
      </c>
      <c r="J725" s="50">
        <v>3.07</v>
      </c>
      <c r="K725" s="51">
        <f t="shared" si="90"/>
        <v>0.52322033999999995</v>
      </c>
      <c r="L725" s="53">
        <f t="shared" si="91"/>
        <v>2.5467796599999999</v>
      </c>
      <c r="M725" s="51">
        <f>IF(I725="",0,IF(K725&lt;0,Sayfa3!$P$5,Sayfa3!$S$5))</f>
        <v>0.15000000000000036</v>
      </c>
      <c r="N725" s="52" t="str">
        <f>IF(E725="","",IF(K725&lt;Sayfa3!$P$5,"P",IF(K725&gt;Sayfa3!$S$5,"P","")))</f>
        <v>P</v>
      </c>
      <c r="O725" s="53">
        <f t="shared" si="88"/>
        <v>2.3967796599999995</v>
      </c>
      <c r="P725" s="54">
        <f t="shared" si="89"/>
        <v>8.61</v>
      </c>
      <c r="Q725" s="55"/>
      <c r="R725" s="56" t="s">
        <v>35</v>
      </c>
    </row>
    <row r="726" spans="1:18" s="56" customFormat="1" ht="16.5" customHeight="1" outlineLevel="1">
      <c r="A726" s="41">
        <f t="shared" si="95"/>
        <v>8.61</v>
      </c>
      <c r="B726" s="42">
        <f t="shared" si="92"/>
        <v>715</v>
      </c>
      <c r="C726" s="43">
        <v>41295</v>
      </c>
      <c r="D726" s="44" t="str">
        <f t="shared" si="93"/>
        <v>Ocak 2013</v>
      </c>
      <c r="E726" s="45" t="s">
        <v>35</v>
      </c>
      <c r="F726" s="46">
        <v>3</v>
      </c>
      <c r="G726" s="47">
        <v>6</v>
      </c>
      <c r="H726" s="48">
        <f t="shared" si="94"/>
        <v>18</v>
      </c>
      <c r="I726" s="49">
        <v>3.5932203399999998</v>
      </c>
      <c r="J726" s="50">
        <v>3.07</v>
      </c>
      <c r="K726" s="51">
        <f t="shared" si="90"/>
        <v>0.52322033999999995</v>
      </c>
      <c r="L726" s="53">
        <f t="shared" si="91"/>
        <v>2.5467796599999999</v>
      </c>
      <c r="M726" s="51">
        <f>IF(I726="",0,IF(K726&lt;0,Sayfa3!$P$5,Sayfa3!$S$5))</f>
        <v>0.15000000000000036</v>
      </c>
      <c r="N726" s="52" t="str">
        <f>IF(E726="","",IF(K726&lt;Sayfa3!$P$5,"P",IF(K726&gt;Sayfa3!$S$5,"P","")))</f>
        <v>P</v>
      </c>
      <c r="O726" s="53">
        <f t="shared" si="88"/>
        <v>2.3967796599999995</v>
      </c>
      <c r="P726" s="54">
        <f t="shared" si="89"/>
        <v>8.61</v>
      </c>
      <c r="Q726" s="55"/>
      <c r="R726" s="56" t="s">
        <v>35</v>
      </c>
    </row>
    <row r="727" spans="1:18" s="56" customFormat="1" ht="16.5" customHeight="1" outlineLevel="1">
      <c r="A727" s="41">
        <f t="shared" si="95"/>
        <v>8.61</v>
      </c>
      <c r="B727" s="42">
        <f t="shared" si="92"/>
        <v>716</v>
      </c>
      <c r="C727" s="43">
        <v>41295</v>
      </c>
      <c r="D727" s="44" t="str">
        <f t="shared" si="93"/>
        <v>Ocak 2013</v>
      </c>
      <c r="E727" s="45" t="s">
        <v>35</v>
      </c>
      <c r="F727" s="46">
        <v>7</v>
      </c>
      <c r="G727" s="47">
        <v>6</v>
      </c>
      <c r="H727" s="48">
        <f t="shared" si="94"/>
        <v>42</v>
      </c>
      <c r="I727" s="49">
        <v>3.5932203399999998</v>
      </c>
      <c r="J727" s="50">
        <v>3.07</v>
      </c>
      <c r="K727" s="51">
        <f t="shared" si="90"/>
        <v>0.52322033999999995</v>
      </c>
      <c r="L727" s="53">
        <f t="shared" si="91"/>
        <v>2.5467796599999999</v>
      </c>
      <c r="M727" s="51">
        <f>IF(I727="",0,IF(K727&lt;0,Sayfa3!$P$5,Sayfa3!$S$5))</f>
        <v>0.15000000000000036</v>
      </c>
      <c r="N727" s="52" t="str">
        <f>IF(E727="","",IF(K727&lt;Sayfa3!$P$5,"P",IF(K727&gt;Sayfa3!$S$5,"P","")))</f>
        <v>P</v>
      </c>
      <c r="O727" s="53">
        <f t="shared" si="88"/>
        <v>2.3967796599999995</v>
      </c>
      <c r="P727" s="54">
        <f t="shared" si="89"/>
        <v>8.61</v>
      </c>
      <c r="Q727" s="55"/>
      <c r="R727" s="56" t="s">
        <v>35</v>
      </c>
    </row>
    <row r="728" spans="1:18" s="56" customFormat="1" ht="16.5" customHeight="1" outlineLevel="1">
      <c r="A728" s="41">
        <f t="shared" si="95"/>
        <v>8.61</v>
      </c>
      <c r="B728" s="42">
        <f t="shared" si="92"/>
        <v>717</v>
      </c>
      <c r="C728" s="43">
        <v>41295</v>
      </c>
      <c r="D728" s="44" t="str">
        <f t="shared" si="93"/>
        <v>Ocak 2013</v>
      </c>
      <c r="E728" s="45" t="s">
        <v>35</v>
      </c>
      <c r="F728" s="46">
        <v>7.5</v>
      </c>
      <c r="G728" s="47">
        <v>6</v>
      </c>
      <c r="H728" s="48">
        <f t="shared" si="94"/>
        <v>45</v>
      </c>
      <c r="I728" s="49">
        <v>3.5932203399999998</v>
      </c>
      <c r="J728" s="50">
        <v>3.07</v>
      </c>
      <c r="K728" s="51">
        <f t="shared" si="90"/>
        <v>0.52322033999999995</v>
      </c>
      <c r="L728" s="53">
        <f t="shared" si="91"/>
        <v>2.5467796599999999</v>
      </c>
      <c r="M728" s="51">
        <f>IF(I728="",0,IF(K728&lt;0,Sayfa3!$P$5,Sayfa3!$S$5))</f>
        <v>0.15000000000000036</v>
      </c>
      <c r="N728" s="52" t="str">
        <f>IF(E728="","",IF(K728&lt;Sayfa3!$P$5,"P",IF(K728&gt;Sayfa3!$S$5,"P","")))</f>
        <v>P</v>
      </c>
      <c r="O728" s="53">
        <f t="shared" si="88"/>
        <v>2.3967796599999995</v>
      </c>
      <c r="P728" s="54">
        <f t="shared" si="89"/>
        <v>8.61</v>
      </c>
      <c r="Q728" s="55"/>
      <c r="R728" s="56" t="s">
        <v>35</v>
      </c>
    </row>
    <row r="729" spans="1:18" s="56" customFormat="1" ht="16.5" customHeight="1" outlineLevel="1">
      <c r="A729" s="41">
        <f t="shared" si="95"/>
        <v>8.61</v>
      </c>
      <c r="B729" s="42">
        <f t="shared" si="92"/>
        <v>718</v>
      </c>
      <c r="C729" s="43">
        <v>41297</v>
      </c>
      <c r="D729" s="44" t="str">
        <f t="shared" si="93"/>
        <v>Ocak 2013</v>
      </c>
      <c r="E729" s="45" t="s">
        <v>35</v>
      </c>
      <c r="F729" s="46">
        <v>7</v>
      </c>
      <c r="G729" s="47">
        <v>6</v>
      </c>
      <c r="H729" s="48">
        <f t="shared" si="94"/>
        <v>42</v>
      </c>
      <c r="I729" s="49">
        <v>3.5932203399999998</v>
      </c>
      <c r="J729" s="50">
        <v>3.07</v>
      </c>
      <c r="K729" s="51">
        <f t="shared" si="90"/>
        <v>0.52322033999999995</v>
      </c>
      <c r="L729" s="53">
        <f t="shared" si="91"/>
        <v>2.5467796599999999</v>
      </c>
      <c r="M729" s="51">
        <f>IF(I729="",0,IF(K729&lt;0,Sayfa3!$P$5,Sayfa3!$S$5))</f>
        <v>0.15000000000000036</v>
      </c>
      <c r="N729" s="52" t="str">
        <f>IF(E729="","",IF(K729&lt;Sayfa3!$P$5,"P",IF(K729&gt;Sayfa3!$S$5,"P","")))</f>
        <v>P</v>
      </c>
      <c r="O729" s="53">
        <f t="shared" si="88"/>
        <v>2.3967796599999995</v>
      </c>
      <c r="P729" s="54">
        <f t="shared" si="89"/>
        <v>8.61</v>
      </c>
      <c r="Q729" s="55"/>
      <c r="R729" s="56" t="s">
        <v>35</v>
      </c>
    </row>
    <row r="730" spans="1:18" s="56" customFormat="1" ht="16.5" customHeight="1" outlineLevel="1">
      <c r="A730" s="41">
        <f t="shared" si="95"/>
        <v>8.61</v>
      </c>
      <c r="B730" s="42">
        <f t="shared" si="92"/>
        <v>719</v>
      </c>
      <c r="C730" s="43">
        <v>41297</v>
      </c>
      <c r="D730" s="44" t="str">
        <f t="shared" si="93"/>
        <v>Ocak 2013</v>
      </c>
      <c r="E730" s="45" t="s">
        <v>35</v>
      </c>
      <c r="F730" s="46">
        <v>3</v>
      </c>
      <c r="G730" s="47">
        <v>6</v>
      </c>
      <c r="H730" s="48">
        <f t="shared" si="94"/>
        <v>18</v>
      </c>
      <c r="I730" s="49">
        <v>3.5932203399999998</v>
      </c>
      <c r="J730" s="50">
        <v>3.07</v>
      </c>
      <c r="K730" s="51">
        <f t="shared" si="90"/>
        <v>0.52322033999999995</v>
      </c>
      <c r="L730" s="53">
        <f t="shared" si="91"/>
        <v>2.5467796599999999</v>
      </c>
      <c r="M730" s="51">
        <f>IF(I730="",0,IF(K730&lt;0,Sayfa3!$P$5,Sayfa3!$S$5))</f>
        <v>0.15000000000000036</v>
      </c>
      <c r="N730" s="52" t="str">
        <f>IF(E730="","",IF(K730&lt;Sayfa3!$P$5,"P",IF(K730&gt;Sayfa3!$S$5,"P","")))</f>
        <v>P</v>
      </c>
      <c r="O730" s="53">
        <f t="shared" si="88"/>
        <v>2.3967796599999995</v>
      </c>
      <c r="P730" s="54">
        <f t="shared" si="89"/>
        <v>8.61</v>
      </c>
      <c r="Q730" s="55"/>
      <c r="R730" s="56" t="s">
        <v>35</v>
      </c>
    </row>
    <row r="731" spans="1:18" s="56" customFormat="1" ht="16.5" customHeight="1" outlineLevel="1">
      <c r="A731" s="41">
        <f t="shared" si="95"/>
        <v>8.61</v>
      </c>
      <c r="B731" s="42">
        <f t="shared" si="92"/>
        <v>720</v>
      </c>
      <c r="C731" s="43">
        <v>41297</v>
      </c>
      <c r="D731" s="44" t="str">
        <f t="shared" si="93"/>
        <v>Ocak 2013</v>
      </c>
      <c r="E731" s="45" t="s">
        <v>35</v>
      </c>
      <c r="F731" s="46">
        <v>2</v>
      </c>
      <c r="G731" s="47">
        <v>6</v>
      </c>
      <c r="H731" s="48">
        <f t="shared" si="94"/>
        <v>12</v>
      </c>
      <c r="I731" s="49">
        <v>3.5932203399999998</v>
      </c>
      <c r="J731" s="50">
        <v>3.07</v>
      </c>
      <c r="K731" s="51">
        <f t="shared" si="90"/>
        <v>0.52322033999999995</v>
      </c>
      <c r="L731" s="53">
        <f t="shared" si="91"/>
        <v>2.5467796599999999</v>
      </c>
      <c r="M731" s="51">
        <f>IF(I731="",0,IF(K731&lt;0,Sayfa3!$P$5,Sayfa3!$S$5))</f>
        <v>0.15000000000000036</v>
      </c>
      <c r="N731" s="52" t="str">
        <f>IF(E731="","",IF(K731&lt;Sayfa3!$P$5,"P",IF(K731&gt;Sayfa3!$S$5,"P","")))</f>
        <v>P</v>
      </c>
      <c r="O731" s="53">
        <f t="shared" si="88"/>
        <v>2.3967796599999995</v>
      </c>
      <c r="P731" s="54">
        <f t="shared" si="89"/>
        <v>8.61</v>
      </c>
      <c r="Q731" s="55"/>
      <c r="R731" s="56" t="s">
        <v>35</v>
      </c>
    </row>
    <row r="732" spans="1:18" s="56" customFormat="1" ht="16.5" customHeight="1" outlineLevel="1">
      <c r="A732" s="41">
        <f t="shared" si="95"/>
        <v>8.61</v>
      </c>
      <c r="B732" s="42">
        <f t="shared" si="92"/>
        <v>721</v>
      </c>
      <c r="C732" s="43">
        <v>41297</v>
      </c>
      <c r="D732" s="44" t="str">
        <f t="shared" si="93"/>
        <v>Ocak 2013</v>
      </c>
      <c r="E732" s="45" t="s">
        <v>35</v>
      </c>
      <c r="F732" s="46">
        <v>2</v>
      </c>
      <c r="G732" s="47">
        <v>6</v>
      </c>
      <c r="H732" s="48">
        <f t="shared" si="94"/>
        <v>12</v>
      </c>
      <c r="I732" s="49">
        <v>3.5932203399999998</v>
      </c>
      <c r="J732" s="50">
        <v>3.07</v>
      </c>
      <c r="K732" s="51">
        <f t="shared" si="90"/>
        <v>0.52322033999999995</v>
      </c>
      <c r="L732" s="53">
        <f t="shared" si="91"/>
        <v>2.5467796599999999</v>
      </c>
      <c r="M732" s="51">
        <f>IF(I732="",0,IF(K732&lt;0,Sayfa3!$P$5,Sayfa3!$S$5))</f>
        <v>0.15000000000000036</v>
      </c>
      <c r="N732" s="52" t="str">
        <f>IF(E732="","",IF(K732&lt;Sayfa3!$P$5,"P",IF(K732&gt;Sayfa3!$S$5,"P","")))</f>
        <v>P</v>
      </c>
      <c r="O732" s="53">
        <f t="shared" si="88"/>
        <v>2.3967796599999995</v>
      </c>
      <c r="P732" s="54">
        <f t="shared" si="89"/>
        <v>8.61</v>
      </c>
      <c r="Q732" s="55"/>
      <c r="R732" s="56" t="s">
        <v>35</v>
      </c>
    </row>
    <row r="733" spans="1:18" s="56" customFormat="1" ht="16.5" customHeight="1" outlineLevel="1">
      <c r="A733" s="41">
        <f t="shared" si="95"/>
        <v>8.61</v>
      </c>
      <c r="B733" s="42">
        <f t="shared" si="92"/>
        <v>722</v>
      </c>
      <c r="C733" s="43">
        <v>41299</v>
      </c>
      <c r="D733" s="44" t="str">
        <f t="shared" si="93"/>
        <v>Ocak 2013</v>
      </c>
      <c r="E733" s="45" t="s">
        <v>35</v>
      </c>
      <c r="F733" s="46">
        <v>7.5</v>
      </c>
      <c r="G733" s="47">
        <v>6</v>
      </c>
      <c r="H733" s="48">
        <f t="shared" si="94"/>
        <v>45</v>
      </c>
      <c r="I733" s="49">
        <v>3.5932203399999998</v>
      </c>
      <c r="J733" s="50">
        <v>3.07</v>
      </c>
      <c r="K733" s="51">
        <f t="shared" si="90"/>
        <v>0.52322033999999995</v>
      </c>
      <c r="L733" s="53">
        <f t="shared" si="91"/>
        <v>2.5467796599999999</v>
      </c>
      <c r="M733" s="51">
        <f>IF(I733="",0,IF(K733&lt;0,Sayfa3!$P$5,Sayfa3!$S$5))</f>
        <v>0.15000000000000036</v>
      </c>
      <c r="N733" s="52" t="str">
        <f>IF(E733="","",IF(K733&lt;Sayfa3!$P$5,"P",IF(K733&gt;Sayfa3!$S$5,"P","")))</f>
        <v>P</v>
      </c>
      <c r="O733" s="53">
        <f t="shared" si="88"/>
        <v>2.3967796599999995</v>
      </c>
      <c r="P733" s="54">
        <f t="shared" si="89"/>
        <v>8.61</v>
      </c>
      <c r="Q733" s="55"/>
      <c r="R733" s="56" t="s">
        <v>35</v>
      </c>
    </row>
    <row r="734" spans="1:18" s="56" customFormat="1" ht="16.5" customHeight="1" outlineLevel="1">
      <c r="A734" s="41">
        <f t="shared" si="95"/>
        <v>8.61</v>
      </c>
      <c r="B734" s="42">
        <f t="shared" si="92"/>
        <v>723</v>
      </c>
      <c r="C734" s="43">
        <v>41299</v>
      </c>
      <c r="D734" s="44" t="str">
        <f t="shared" si="93"/>
        <v>Ocak 2013</v>
      </c>
      <c r="E734" s="45" t="s">
        <v>35</v>
      </c>
      <c r="F734" s="46">
        <v>7.5</v>
      </c>
      <c r="G734" s="47">
        <v>6</v>
      </c>
      <c r="H734" s="48">
        <f t="shared" si="94"/>
        <v>45</v>
      </c>
      <c r="I734" s="49">
        <v>3.5932203399999998</v>
      </c>
      <c r="J734" s="50">
        <v>3.07</v>
      </c>
      <c r="K734" s="51">
        <f t="shared" si="90"/>
        <v>0.52322033999999995</v>
      </c>
      <c r="L734" s="53">
        <f t="shared" si="91"/>
        <v>2.5467796599999999</v>
      </c>
      <c r="M734" s="51">
        <f>IF(I734="",0,IF(K734&lt;0,Sayfa3!$P$5,Sayfa3!$S$5))</f>
        <v>0.15000000000000036</v>
      </c>
      <c r="N734" s="52" t="str">
        <f>IF(E734="","",IF(K734&lt;Sayfa3!$P$5,"P",IF(K734&gt;Sayfa3!$S$5,"P","")))</f>
        <v>P</v>
      </c>
      <c r="O734" s="53">
        <f t="shared" si="88"/>
        <v>2.3967796599999995</v>
      </c>
      <c r="P734" s="54">
        <f t="shared" si="89"/>
        <v>8.61</v>
      </c>
      <c r="Q734" s="55"/>
      <c r="R734" s="56" t="s">
        <v>35</v>
      </c>
    </row>
    <row r="735" spans="1:18" s="56" customFormat="1" ht="16.5" customHeight="1" outlineLevel="1">
      <c r="A735" s="41">
        <f t="shared" si="95"/>
        <v>8.61</v>
      </c>
      <c r="B735" s="42">
        <f t="shared" si="92"/>
        <v>724</v>
      </c>
      <c r="C735" s="43">
        <v>41299</v>
      </c>
      <c r="D735" s="44" t="str">
        <f t="shared" si="93"/>
        <v>Ocak 2013</v>
      </c>
      <c r="E735" s="45" t="s">
        <v>35</v>
      </c>
      <c r="F735" s="46">
        <v>7.5</v>
      </c>
      <c r="G735" s="47">
        <v>6</v>
      </c>
      <c r="H735" s="48">
        <f t="shared" si="94"/>
        <v>45</v>
      </c>
      <c r="I735" s="49">
        <v>3.5932203399999998</v>
      </c>
      <c r="J735" s="50">
        <v>3.07</v>
      </c>
      <c r="K735" s="51">
        <f t="shared" si="90"/>
        <v>0.52322033999999995</v>
      </c>
      <c r="L735" s="53">
        <f t="shared" si="91"/>
        <v>2.5467796599999999</v>
      </c>
      <c r="M735" s="51">
        <f>IF(I735="",0,IF(K735&lt;0,Sayfa3!$P$5,Sayfa3!$S$5))</f>
        <v>0.15000000000000036</v>
      </c>
      <c r="N735" s="52" t="str">
        <f>IF(E735="","",IF(K735&lt;Sayfa3!$P$5,"P",IF(K735&gt;Sayfa3!$S$5,"P","")))</f>
        <v>P</v>
      </c>
      <c r="O735" s="53">
        <f t="shared" si="88"/>
        <v>2.3967796599999995</v>
      </c>
      <c r="P735" s="54">
        <f t="shared" si="89"/>
        <v>8.61</v>
      </c>
      <c r="Q735" s="55"/>
      <c r="R735" s="56" t="s">
        <v>35</v>
      </c>
    </row>
    <row r="736" spans="1:18" s="56" customFormat="1" ht="16.5" customHeight="1" outlineLevel="1">
      <c r="A736" s="41">
        <f t="shared" si="95"/>
        <v>8.61</v>
      </c>
      <c r="B736" s="42">
        <f t="shared" si="92"/>
        <v>725</v>
      </c>
      <c r="C736" s="43">
        <v>41299</v>
      </c>
      <c r="D736" s="44" t="str">
        <f t="shared" si="93"/>
        <v>Ocak 2013</v>
      </c>
      <c r="E736" s="45" t="s">
        <v>35</v>
      </c>
      <c r="F736" s="46">
        <v>7.5</v>
      </c>
      <c r="G736" s="47">
        <v>6</v>
      </c>
      <c r="H736" s="48">
        <f t="shared" si="94"/>
        <v>45</v>
      </c>
      <c r="I736" s="49">
        <v>3.5932203399999998</v>
      </c>
      <c r="J736" s="50">
        <v>3.07</v>
      </c>
      <c r="K736" s="51">
        <f t="shared" si="90"/>
        <v>0.52322033999999995</v>
      </c>
      <c r="L736" s="53">
        <f t="shared" si="91"/>
        <v>2.5467796599999999</v>
      </c>
      <c r="M736" s="51">
        <f>IF(I736="",0,IF(K736&lt;0,Sayfa3!$P$5,Sayfa3!$S$5))</f>
        <v>0.15000000000000036</v>
      </c>
      <c r="N736" s="52" t="str">
        <f>IF(E736="","",IF(K736&lt;Sayfa3!$P$5,"P",IF(K736&gt;Sayfa3!$S$5,"P","")))</f>
        <v>P</v>
      </c>
      <c r="O736" s="53">
        <f t="shared" si="88"/>
        <v>2.3967796599999995</v>
      </c>
      <c r="P736" s="54">
        <f t="shared" si="89"/>
        <v>8.61</v>
      </c>
      <c r="Q736" s="55"/>
      <c r="R736" s="56" t="s">
        <v>35</v>
      </c>
    </row>
    <row r="737" spans="1:18" s="56" customFormat="1" ht="16.5" customHeight="1" outlineLevel="1">
      <c r="A737" s="41">
        <f t="shared" si="95"/>
        <v>8.61</v>
      </c>
      <c r="B737" s="42">
        <f t="shared" si="92"/>
        <v>726</v>
      </c>
      <c r="C737" s="43">
        <v>41299</v>
      </c>
      <c r="D737" s="44" t="str">
        <f t="shared" si="93"/>
        <v>Ocak 2013</v>
      </c>
      <c r="E737" s="45" t="s">
        <v>35</v>
      </c>
      <c r="F737" s="46">
        <v>7.5</v>
      </c>
      <c r="G737" s="47">
        <v>6</v>
      </c>
      <c r="H737" s="48">
        <f t="shared" si="94"/>
        <v>45</v>
      </c>
      <c r="I737" s="49">
        <v>3.5932203399999998</v>
      </c>
      <c r="J737" s="50">
        <v>3.07</v>
      </c>
      <c r="K737" s="51">
        <f t="shared" si="90"/>
        <v>0.52322033999999995</v>
      </c>
      <c r="L737" s="53">
        <f t="shared" si="91"/>
        <v>2.5467796599999999</v>
      </c>
      <c r="M737" s="51">
        <f>IF(I737="",0,IF(K737&lt;0,Sayfa3!$P$5,Sayfa3!$S$5))</f>
        <v>0.15000000000000036</v>
      </c>
      <c r="N737" s="52" t="str">
        <f>IF(E737="","",IF(K737&lt;Sayfa3!$P$5,"P",IF(K737&gt;Sayfa3!$S$5,"P","")))</f>
        <v>P</v>
      </c>
      <c r="O737" s="53">
        <f t="shared" si="88"/>
        <v>2.3967796599999995</v>
      </c>
      <c r="P737" s="54">
        <f t="shared" si="89"/>
        <v>8.61</v>
      </c>
      <c r="Q737" s="55"/>
      <c r="R737" s="56" t="s">
        <v>35</v>
      </c>
    </row>
    <row r="738" spans="1:18" s="56" customFormat="1" ht="16.5" customHeight="1" outlineLevel="1">
      <c r="A738" s="41">
        <f t="shared" si="95"/>
        <v>8.61</v>
      </c>
      <c r="B738" s="42">
        <f t="shared" si="92"/>
        <v>727</v>
      </c>
      <c r="C738" s="43">
        <v>41299</v>
      </c>
      <c r="D738" s="44" t="str">
        <f t="shared" si="93"/>
        <v>Ocak 2013</v>
      </c>
      <c r="E738" s="45" t="s">
        <v>35</v>
      </c>
      <c r="F738" s="46">
        <v>6.5</v>
      </c>
      <c r="G738" s="47">
        <v>6</v>
      </c>
      <c r="H738" s="48">
        <f t="shared" si="94"/>
        <v>39</v>
      </c>
      <c r="I738" s="49">
        <v>3.5932203399999998</v>
      </c>
      <c r="J738" s="50">
        <v>3.07</v>
      </c>
      <c r="K738" s="51">
        <f t="shared" si="90"/>
        <v>0.52322033999999995</v>
      </c>
      <c r="L738" s="53">
        <f t="shared" si="91"/>
        <v>2.5467796599999999</v>
      </c>
      <c r="M738" s="51">
        <f>IF(I738="",0,IF(K738&lt;0,Sayfa3!$P$5,Sayfa3!$S$5))</f>
        <v>0.15000000000000036</v>
      </c>
      <c r="N738" s="52" t="str">
        <f>IF(E738="","",IF(K738&lt;Sayfa3!$P$5,"P",IF(K738&gt;Sayfa3!$S$5,"P","")))</f>
        <v>P</v>
      </c>
      <c r="O738" s="53">
        <f t="shared" si="88"/>
        <v>2.3967796599999995</v>
      </c>
      <c r="P738" s="54">
        <f t="shared" si="89"/>
        <v>8.61</v>
      </c>
      <c r="Q738" s="55"/>
      <c r="R738" s="56" t="s">
        <v>35</v>
      </c>
    </row>
    <row r="739" spans="1:18" s="56" customFormat="1" ht="16.5" customHeight="1" outlineLevel="1">
      <c r="A739" s="41">
        <f t="shared" si="95"/>
        <v>8.61</v>
      </c>
      <c r="B739" s="42">
        <f t="shared" si="92"/>
        <v>728</v>
      </c>
      <c r="C739" s="43">
        <v>41300</v>
      </c>
      <c r="D739" s="44" t="str">
        <f t="shared" si="93"/>
        <v>Ocak 2013</v>
      </c>
      <c r="E739" s="45" t="s">
        <v>35</v>
      </c>
      <c r="F739" s="46">
        <v>7</v>
      </c>
      <c r="G739" s="47">
        <v>6</v>
      </c>
      <c r="H739" s="48">
        <f t="shared" si="94"/>
        <v>42</v>
      </c>
      <c r="I739" s="49">
        <v>3.5932203399999998</v>
      </c>
      <c r="J739" s="50">
        <v>3.07</v>
      </c>
      <c r="K739" s="51">
        <f t="shared" si="90"/>
        <v>0.52322033999999995</v>
      </c>
      <c r="L739" s="53">
        <f t="shared" si="91"/>
        <v>2.5467796599999999</v>
      </c>
      <c r="M739" s="51">
        <f>IF(I739="",0,IF(K739&lt;0,Sayfa3!$P$5,Sayfa3!$S$5))</f>
        <v>0.15000000000000036</v>
      </c>
      <c r="N739" s="52" t="str">
        <f>IF(E739="","",IF(K739&lt;Sayfa3!$P$5,"P",IF(K739&gt;Sayfa3!$S$5,"P","")))</f>
        <v>P</v>
      </c>
      <c r="O739" s="53">
        <f t="shared" si="88"/>
        <v>2.3967796599999995</v>
      </c>
      <c r="P739" s="54">
        <f t="shared" si="89"/>
        <v>8.61</v>
      </c>
      <c r="Q739" s="55"/>
      <c r="R739" s="56" t="s">
        <v>35</v>
      </c>
    </row>
    <row r="740" spans="1:18" s="56" customFormat="1" ht="16.5" customHeight="1" outlineLevel="1">
      <c r="A740" s="41">
        <f t="shared" si="95"/>
        <v>8.61</v>
      </c>
      <c r="B740" s="42">
        <f t="shared" si="92"/>
        <v>729</v>
      </c>
      <c r="C740" s="43">
        <v>41300</v>
      </c>
      <c r="D740" s="44" t="str">
        <f t="shared" si="93"/>
        <v>Ocak 2013</v>
      </c>
      <c r="E740" s="45" t="s">
        <v>35</v>
      </c>
      <c r="F740" s="46">
        <v>3</v>
      </c>
      <c r="G740" s="47">
        <v>6</v>
      </c>
      <c r="H740" s="48">
        <f t="shared" si="94"/>
        <v>18</v>
      </c>
      <c r="I740" s="49">
        <v>3.5932203399999998</v>
      </c>
      <c r="J740" s="50">
        <v>3.07</v>
      </c>
      <c r="K740" s="51">
        <f t="shared" si="90"/>
        <v>0.52322033999999995</v>
      </c>
      <c r="L740" s="53">
        <f t="shared" si="91"/>
        <v>2.5467796599999999</v>
      </c>
      <c r="M740" s="51">
        <f>IF(I740="",0,IF(K740&lt;0,Sayfa3!$P$5,Sayfa3!$S$5))</f>
        <v>0.15000000000000036</v>
      </c>
      <c r="N740" s="52" t="str">
        <f>IF(E740="","",IF(K740&lt;Sayfa3!$P$5,"P",IF(K740&gt;Sayfa3!$S$5,"P","")))</f>
        <v>P</v>
      </c>
      <c r="O740" s="53">
        <f t="shared" si="88"/>
        <v>2.3967796599999995</v>
      </c>
      <c r="P740" s="54">
        <f t="shared" si="89"/>
        <v>8.61</v>
      </c>
      <c r="Q740" s="55"/>
      <c r="R740" s="56" t="s">
        <v>35</v>
      </c>
    </row>
    <row r="741" spans="1:18" s="56" customFormat="1" ht="16.5" customHeight="1" outlineLevel="1">
      <c r="A741" s="41">
        <f t="shared" si="95"/>
        <v>8.61</v>
      </c>
      <c r="B741" s="42">
        <f t="shared" si="92"/>
        <v>730</v>
      </c>
      <c r="C741" s="43">
        <v>41300</v>
      </c>
      <c r="D741" s="44" t="str">
        <f t="shared" si="93"/>
        <v>Ocak 2013</v>
      </c>
      <c r="E741" s="45" t="s">
        <v>35</v>
      </c>
      <c r="F741" s="46">
        <v>3</v>
      </c>
      <c r="G741" s="47">
        <v>6</v>
      </c>
      <c r="H741" s="48">
        <f t="shared" si="94"/>
        <v>18</v>
      </c>
      <c r="I741" s="49">
        <v>3.5932203399999998</v>
      </c>
      <c r="J741" s="50">
        <v>3.07</v>
      </c>
      <c r="K741" s="51">
        <f t="shared" si="90"/>
        <v>0.52322033999999995</v>
      </c>
      <c r="L741" s="53">
        <f t="shared" si="91"/>
        <v>2.5467796599999999</v>
      </c>
      <c r="M741" s="51">
        <f>IF(I741="",0,IF(K741&lt;0,Sayfa3!$P$5,Sayfa3!$S$5))</f>
        <v>0.15000000000000036</v>
      </c>
      <c r="N741" s="52" t="str">
        <f>IF(E741="","",IF(K741&lt;Sayfa3!$P$5,"P",IF(K741&gt;Sayfa3!$S$5,"P","")))</f>
        <v>P</v>
      </c>
      <c r="O741" s="53">
        <f t="shared" si="88"/>
        <v>2.3967796599999995</v>
      </c>
      <c r="P741" s="54">
        <f t="shared" si="89"/>
        <v>8.61</v>
      </c>
      <c r="Q741" s="55"/>
      <c r="R741" s="56" t="s">
        <v>35</v>
      </c>
    </row>
    <row r="742" spans="1:18" s="56" customFormat="1" ht="16.5" customHeight="1" outlineLevel="1">
      <c r="A742" s="41">
        <f t="shared" si="95"/>
        <v>8.61</v>
      </c>
      <c r="B742" s="42">
        <f t="shared" si="92"/>
        <v>731</v>
      </c>
      <c r="C742" s="43">
        <v>41300</v>
      </c>
      <c r="D742" s="44" t="str">
        <f t="shared" si="93"/>
        <v>Ocak 2013</v>
      </c>
      <c r="E742" s="45" t="s">
        <v>35</v>
      </c>
      <c r="F742" s="46">
        <v>7</v>
      </c>
      <c r="G742" s="47">
        <v>6</v>
      </c>
      <c r="H742" s="48">
        <f t="shared" si="94"/>
        <v>42</v>
      </c>
      <c r="I742" s="49">
        <v>3.5932203399999998</v>
      </c>
      <c r="J742" s="50">
        <v>3.07</v>
      </c>
      <c r="K742" s="51">
        <f t="shared" si="90"/>
        <v>0.52322033999999995</v>
      </c>
      <c r="L742" s="53">
        <f t="shared" si="91"/>
        <v>2.5467796599999999</v>
      </c>
      <c r="M742" s="51">
        <f>IF(I742="",0,IF(K742&lt;0,Sayfa3!$P$5,Sayfa3!$S$5))</f>
        <v>0.15000000000000036</v>
      </c>
      <c r="N742" s="52" t="str">
        <f>IF(E742="","",IF(K742&lt;Sayfa3!$P$5,"P",IF(K742&gt;Sayfa3!$S$5,"P","")))</f>
        <v>P</v>
      </c>
      <c r="O742" s="53">
        <f t="shared" si="88"/>
        <v>2.3967796599999995</v>
      </c>
      <c r="P742" s="54">
        <f t="shared" si="89"/>
        <v>8.61</v>
      </c>
      <c r="Q742" s="55"/>
      <c r="R742" s="56" t="s">
        <v>35</v>
      </c>
    </row>
    <row r="743" spans="1:18" s="56" customFormat="1" ht="16.5" customHeight="1" outlineLevel="1">
      <c r="A743" s="41">
        <f t="shared" si="95"/>
        <v>8.61</v>
      </c>
      <c r="B743" s="42">
        <f t="shared" si="92"/>
        <v>732</v>
      </c>
      <c r="C743" s="43">
        <v>41300</v>
      </c>
      <c r="D743" s="44" t="str">
        <f t="shared" si="93"/>
        <v>Ocak 2013</v>
      </c>
      <c r="E743" s="45" t="s">
        <v>35</v>
      </c>
      <c r="F743" s="46">
        <v>7</v>
      </c>
      <c r="G743" s="47">
        <v>6</v>
      </c>
      <c r="H743" s="48">
        <f t="shared" si="94"/>
        <v>42</v>
      </c>
      <c r="I743" s="49">
        <v>3.5932203399999998</v>
      </c>
      <c r="J743" s="50">
        <v>3.07</v>
      </c>
      <c r="K743" s="51">
        <f t="shared" si="90"/>
        <v>0.52322033999999995</v>
      </c>
      <c r="L743" s="53">
        <f t="shared" si="91"/>
        <v>2.5467796599999999</v>
      </c>
      <c r="M743" s="51">
        <f>IF(I743="",0,IF(K743&lt;0,Sayfa3!$P$5,Sayfa3!$S$5))</f>
        <v>0.15000000000000036</v>
      </c>
      <c r="N743" s="52" t="str">
        <f>IF(E743="","",IF(K743&lt;Sayfa3!$P$5,"P",IF(K743&gt;Sayfa3!$S$5,"P","")))</f>
        <v>P</v>
      </c>
      <c r="O743" s="53">
        <f t="shared" si="88"/>
        <v>2.3967796599999995</v>
      </c>
      <c r="P743" s="54">
        <f t="shared" si="89"/>
        <v>8.61</v>
      </c>
      <c r="Q743" s="55"/>
      <c r="R743" s="56" t="s">
        <v>35</v>
      </c>
    </row>
    <row r="744" spans="1:18" s="56" customFormat="1" ht="16.5" customHeight="1" outlineLevel="1">
      <c r="A744" s="41">
        <f t="shared" si="95"/>
        <v>8.61</v>
      </c>
      <c r="B744" s="42">
        <f t="shared" si="92"/>
        <v>733</v>
      </c>
      <c r="C744" s="43">
        <v>41300</v>
      </c>
      <c r="D744" s="44" t="str">
        <f t="shared" si="93"/>
        <v>Ocak 2013</v>
      </c>
      <c r="E744" s="45" t="s">
        <v>35</v>
      </c>
      <c r="F744" s="46">
        <v>3</v>
      </c>
      <c r="G744" s="47">
        <v>6</v>
      </c>
      <c r="H744" s="48">
        <f t="shared" si="94"/>
        <v>18</v>
      </c>
      <c r="I744" s="49">
        <v>3.5932203399999998</v>
      </c>
      <c r="J744" s="50">
        <v>3.07</v>
      </c>
      <c r="K744" s="51">
        <f t="shared" si="90"/>
        <v>0.52322033999999995</v>
      </c>
      <c r="L744" s="53">
        <f t="shared" si="91"/>
        <v>2.5467796599999999</v>
      </c>
      <c r="M744" s="51">
        <f>IF(I744="",0,IF(K744&lt;0,Sayfa3!$P$5,Sayfa3!$S$5))</f>
        <v>0.15000000000000036</v>
      </c>
      <c r="N744" s="52" t="str">
        <f>IF(E744="","",IF(K744&lt;Sayfa3!$P$5,"P",IF(K744&gt;Sayfa3!$S$5,"P","")))</f>
        <v>P</v>
      </c>
      <c r="O744" s="53">
        <f t="shared" si="88"/>
        <v>2.3967796599999995</v>
      </c>
      <c r="P744" s="54">
        <f t="shared" si="89"/>
        <v>8.61</v>
      </c>
      <c r="Q744" s="55"/>
      <c r="R744" s="56" t="s">
        <v>35</v>
      </c>
    </row>
    <row r="745" spans="1:18" s="56" customFormat="1" ht="16.5" customHeight="1" outlineLevel="1">
      <c r="A745" s="41">
        <f t="shared" si="95"/>
        <v>8.61</v>
      </c>
      <c r="B745" s="42">
        <f t="shared" si="92"/>
        <v>734</v>
      </c>
      <c r="C745" s="43">
        <v>41300</v>
      </c>
      <c r="D745" s="44" t="str">
        <f t="shared" si="93"/>
        <v>Ocak 2013</v>
      </c>
      <c r="E745" s="45" t="s">
        <v>35</v>
      </c>
      <c r="F745" s="46">
        <v>7</v>
      </c>
      <c r="G745" s="47">
        <v>6</v>
      </c>
      <c r="H745" s="48">
        <f t="shared" si="94"/>
        <v>42</v>
      </c>
      <c r="I745" s="49">
        <v>3.5932203399999998</v>
      </c>
      <c r="J745" s="50">
        <v>3.07</v>
      </c>
      <c r="K745" s="51">
        <f t="shared" si="90"/>
        <v>0.52322033999999995</v>
      </c>
      <c r="L745" s="53">
        <f t="shared" si="91"/>
        <v>2.5467796599999999</v>
      </c>
      <c r="M745" s="51">
        <f>IF(I745="",0,IF(K745&lt;0,Sayfa3!$P$5,Sayfa3!$S$5))</f>
        <v>0.15000000000000036</v>
      </c>
      <c r="N745" s="52" t="str">
        <f>IF(E745="","",IF(K745&lt;Sayfa3!$P$5,"P",IF(K745&gt;Sayfa3!$S$5,"P","")))</f>
        <v>P</v>
      </c>
      <c r="O745" s="53">
        <f t="shared" si="88"/>
        <v>2.3967796599999995</v>
      </c>
      <c r="P745" s="54">
        <f t="shared" si="89"/>
        <v>8.61</v>
      </c>
      <c r="Q745" s="55"/>
      <c r="R745" s="56" t="s">
        <v>35</v>
      </c>
    </row>
    <row r="746" spans="1:18" s="56" customFormat="1" ht="16.5" customHeight="1" outlineLevel="1">
      <c r="A746" s="41">
        <f t="shared" si="95"/>
        <v>8.61</v>
      </c>
      <c r="B746" s="42">
        <f t="shared" si="92"/>
        <v>735</v>
      </c>
      <c r="C746" s="43">
        <v>41300</v>
      </c>
      <c r="D746" s="44" t="str">
        <f t="shared" si="93"/>
        <v>Ocak 2013</v>
      </c>
      <c r="E746" s="45" t="s">
        <v>35</v>
      </c>
      <c r="F746" s="46">
        <v>3</v>
      </c>
      <c r="G746" s="47">
        <v>6</v>
      </c>
      <c r="H746" s="48">
        <f t="shared" si="94"/>
        <v>18</v>
      </c>
      <c r="I746" s="49">
        <v>3.5932203399999998</v>
      </c>
      <c r="J746" s="50">
        <v>3.07</v>
      </c>
      <c r="K746" s="51">
        <f t="shared" si="90"/>
        <v>0.52322033999999995</v>
      </c>
      <c r="L746" s="53">
        <f t="shared" si="91"/>
        <v>2.5467796599999999</v>
      </c>
      <c r="M746" s="51">
        <f>IF(I746="",0,IF(K746&lt;0,Sayfa3!$P$5,Sayfa3!$S$5))</f>
        <v>0.15000000000000036</v>
      </c>
      <c r="N746" s="52" t="str">
        <f>IF(E746="","",IF(K746&lt;Sayfa3!$P$5,"P",IF(K746&gt;Sayfa3!$S$5,"P","")))</f>
        <v>P</v>
      </c>
      <c r="O746" s="53">
        <f t="shared" si="88"/>
        <v>2.3967796599999995</v>
      </c>
      <c r="P746" s="54">
        <f t="shared" si="89"/>
        <v>8.61</v>
      </c>
      <c r="Q746" s="55"/>
      <c r="R746" s="56" t="s">
        <v>35</v>
      </c>
    </row>
    <row r="747" spans="1:18" s="56" customFormat="1" ht="16.5" customHeight="1" outlineLevel="1">
      <c r="A747" s="41">
        <f t="shared" si="95"/>
        <v>8.61</v>
      </c>
      <c r="B747" s="42">
        <f t="shared" si="92"/>
        <v>736</v>
      </c>
      <c r="C747" s="43">
        <v>41300</v>
      </c>
      <c r="D747" s="44" t="str">
        <f t="shared" si="93"/>
        <v>Ocak 2013</v>
      </c>
      <c r="E747" s="45" t="s">
        <v>35</v>
      </c>
      <c r="F747" s="46">
        <v>7</v>
      </c>
      <c r="G747" s="47">
        <v>6</v>
      </c>
      <c r="H747" s="48">
        <f t="shared" si="94"/>
        <v>42</v>
      </c>
      <c r="I747" s="49">
        <v>3.5932203399999998</v>
      </c>
      <c r="J747" s="50">
        <v>3.07</v>
      </c>
      <c r="K747" s="51">
        <f t="shared" si="90"/>
        <v>0.52322033999999995</v>
      </c>
      <c r="L747" s="53">
        <f t="shared" si="91"/>
        <v>2.5467796599999999</v>
      </c>
      <c r="M747" s="51">
        <f>IF(I747="",0,IF(K747&lt;0,Sayfa3!$P$5,Sayfa3!$S$5))</f>
        <v>0.15000000000000036</v>
      </c>
      <c r="N747" s="52" t="str">
        <f>IF(E747="","",IF(K747&lt;Sayfa3!$P$5,"P",IF(K747&gt;Sayfa3!$S$5,"P","")))</f>
        <v>P</v>
      </c>
      <c r="O747" s="53">
        <f t="shared" si="88"/>
        <v>2.3967796599999995</v>
      </c>
      <c r="P747" s="54">
        <f t="shared" si="89"/>
        <v>8.61</v>
      </c>
      <c r="Q747" s="55"/>
      <c r="R747" s="56" t="s">
        <v>35</v>
      </c>
    </row>
    <row r="748" spans="1:18" s="56" customFormat="1" ht="16.5" customHeight="1" outlineLevel="1">
      <c r="A748" s="41">
        <f t="shared" si="95"/>
        <v>8.61</v>
      </c>
      <c r="B748" s="42">
        <f t="shared" si="92"/>
        <v>737</v>
      </c>
      <c r="C748" s="43">
        <v>41300</v>
      </c>
      <c r="D748" s="44" t="str">
        <f t="shared" si="93"/>
        <v>Ocak 2013</v>
      </c>
      <c r="E748" s="45" t="s">
        <v>35</v>
      </c>
      <c r="F748" s="46">
        <v>3</v>
      </c>
      <c r="G748" s="47">
        <v>6</v>
      </c>
      <c r="H748" s="48">
        <f t="shared" si="94"/>
        <v>18</v>
      </c>
      <c r="I748" s="49">
        <v>3.5932203399999998</v>
      </c>
      <c r="J748" s="50">
        <v>3.07</v>
      </c>
      <c r="K748" s="51">
        <f t="shared" si="90"/>
        <v>0.52322033999999995</v>
      </c>
      <c r="L748" s="53">
        <f t="shared" si="91"/>
        <v>2.5467796599999999</v>
      </c>
      <c r="M748" s="51">
        <f>IF(I748="",0,IF(K748&lt;0,Sayfa3!$P$5,Sayfa3!$S$5))</f>
        <v>0.15000000000000036</v>
      </c>
      <c r="N748" s="52" t="str">
        <f>IF(E748="","",IF(K748&lt;Sayfa3!$P$5,"P",IF(K748&gt;Sayfa3!$S$5,"P","")))</f>
        <v>P</v>
      </c>
      <c r="O748" s="53">
        <f t="shared" si="88"/>
        <v>2.3967796599999995</v>
      </c>
      <c r="P748" s="54">
        <f t="shared" si="89"/>
        <v>8.61</v>
      </c>
      <c r="Q748" s="55"/>
      <c r="R748" s="56" t="s">
        <v>35</v>
      </c>
    </row>
    <row r="749" spans="1:18" s="56" customFormat="1" ht="16.5" customHeight="1" outlineLevel="1">
      <c r="A749" s="41">
        <f t="shared" si="95"/>
        <v>8.61</v>
      </c>
      <c r="B749" s="42">
        <f t="shared" si="92"/>
        <v>738</v>
      </c>
      <c r="C749" s="43">
        <v>41304</v>
      </c>
      <c r="D749" s="44" t="str">
        <f t="shared" si="93"/>
        <v>Ocak 2013</v>
      </c>
      <c r="E749" s="45" t="s">
        <v>35</v>
      </c>
      <c r="F749" s="46">
        <v>7.5</v>
      </c>
      <c r="G749" s="47">
        <v>6</v>
      </c>
      <c r="H749" s="48">
        <f t="shared" si="94"/>
        <v>45</v>
      </c>
      <c r="I749" s="49">
        <v>3.5932203399999998</v>
      </c>
      <c r="J749" s="50">
        <v>3.07</v>
      </c>
      <c r="K749" s="51">
        <f t="shared" si="90"/>
        <v>0.52322033999999995</v>
      </c>
      <c r="L749" s="53">
        <f t="shared" si="91"/>
        <v>2.5467796599999999</v>
      </c>
      <c r="M749" s="51">
        <f>IF(I749="",0,IF(K749&lt;0,Sayfa3!$P$5,Sayfa3!$S$5))</f>
        <v>0.15000000000000036</v>
      </c>
      <c r="N749" s="52" t="str">
        <f>IF(E749="","",IF(K749&lt;Sayfa3!$P$5,"P",IF(K749&gt;Sayfa3!$S$5,"P","")))</f>
        <v>P</v>
      </c>
      <c r="O749" s="53">
        <f t="shared" si="88"/>
        <v>2.3967796599999995</v>
      </c>
      <c r="P749" s="54">
        <f t="shared" si="89"/>
        <v>8.61</v>
      </c>
      <c r="Q749" s="55"/>
      <c r="R749" s="56" t="s">
        <v>35</v>
      </c>
    </row>
    <row r="750" spans="1:18" s="56" customFormat="1" ht="16.5" customHeight="1" outlineLevel="1">
      <c r="A750" s="41">
        <f t="shared" si="95"/>
        <v>8.61</v>
      </c>
      <c r="B750" s="42">
        <f t="shared" si="92"/>
        <v>739</v>
      </c>
      <c r="C750" s="43">
        <v>41304</v>
      </c>
      <c r="D750" s="44" t="str">
        <f t="shared" si="93"/>
        <v>Ocak 2013</v>
      </c>
      <c r="E750" s="45" t="s">
        <v>35</v>
      </c>
      <c r="F750" s="46">
        <v>7.5</v>
      </c>
      <c r="G750" s="47">
        <v>6</v>
      </c>
      <c r="H750" s="48">
        <f t="shared" si="94"/>
        <v>45</v>
      </c>
      <c r="I750" s="49">
        <v>3.5932203399999998</v>
      </c>
      <c r="J750" s="50">
        <v>3.07</v>
      </c>
      <c r="K750" s="51">
        <f t="shared" si="90"/>
        <v>0.52322033999999995</v>
      </c>
      <c r="L750" s="53">
        <f t="shared" si="91"/>
        <v>2.5467796599999999</v>
      </c>
      <c r="M750" s="51">
        <f>IF(I750="",0,IF(K750&lt;0,Sayfa3!$P$5,Sayfa3!$S$5))</f>
        <v>0.15000000000000036</v>
      </c>
      <c r="N750" s="52" t="str">
        <f>IF(E750="","",IF(K750&lt;Sayfa3!$P$5,"P",IF(K750&gt;Sayfa3!$S$5,"P","")))</f>
        <v>P</v>
      </c>
      <c r="O750" s="53">
        <f t="shared" si="88"/>
        <v>2.3967796599999995</v>
      </c>
      <c r="P750" s="54">
        <f t="shared" si="89"/>
        <v>8.61</v>
      </c>
      <c r="Q750" s="55"/>
      <c r="R750" s="56" t="s">
        <v>35</v>
      </c>
    </row>
    <row r="751" spans="1:18" s="56" customFormat="1" ht="16.5" customHeight="1" outlineLevel="1">
      <c r="A751" s="41">
        <f t="shared" si="95"/>
        <v>8.61</v>
      </c>
      <c r="B751" s="42">
        <f t="shared" si="92"/>
        <v>740</v>
      </c>
      <c r="C751" s="43">
        <v>41304</v>
      </c>
      <c r="D751" s="44" t="str">
        <f t="shared" si="93"/>
        <v>Ocak 2013</v>
      </c>
      <c r="E751" s="45" t="s">
        <v>35</v>
      </c>
      <c r="F751" s="46">
        <v>7.5</v>
      </c>
      <c r="G751" s="47">
        <v>6</v>
      </c>
      <c r="H751" s="48">
        <f t="shared" si="94"/>
        <v>45</v>
      </c>
      <c r="I751" s="49">
        <v>3.5932203399999998</v>
      </c>
      <c r="J751" s="50">
        <v>3.07</v>
      </c>
      <c r="K751" s="51">
        <f t="shared" si="90"/>
        <v>0.52322033999999995</v>
      </c>
      <c r="L751" s="53">
        <f t="shared" si="91"/>
        <v>2.5467796599999999</v>
      </c>
      <c r="M751" s="51">
        <f>IF(I751="",0,IF(K751&lt;0,Sayfa3!$P$5,Sayfa3!$S$5))</f>
        <v>0.15000000000000036</v>
      </c>
      <c r="N751" s="52" t="str">
        <f>IF(E751="","",IF(K751&lt;Sayfa3!$P$5,"P",IF(K751&gt;Sayfa3!$S$5,"P","")))</f>
        <v>P</v>
      </c>
      <c r="O751" s="53">
        <f t="shared" si="88"/>
        <v>2.3967796599999995</v>
      </c>
      <c r="P751" s="54">
        <f t="shared" si="89"/>
        <v>8.61</v>
      </c>
      <c r="Q751" s="55"/>
      <c r="R751" s="56" t="s">
        <v>35</v>
      </c>
    </row>
    <row r="752" spans="1:18" s="56" customFormat="1" ht="16.5" customHeight="1" outlineLevel="1">
      <c r="A752" s="41">
        <f t="shared" si="95"/>
        <v>8.61</v>
      </c>
      <c r="B752" s="42">
        <f t="shared" si="92"/>
        <v>741</v>
      </c>
      <c r="C752" s="43">
        <v>41304</v>
      </c>
      <c r="D752" s="44" t="str">
        <f t="shared" si="93"/>
        <v>Ocak 2013</v>
      </c>
      <c r="E752" s="45" t="s">
        <v>35</v>
      </c>
      <c r="F752" s="46">
        <v>7.5</v>
      </c>
      <c r="G752" s="47">
        <v>6</v>
      </c>
      <c r="H752" s="48">
        <f t="shared" si="94"/>
        <v>45</v>
      </c>
      <c r="I752" s="49">
        <v>3.5932203399999998</v>
      </c>
      <c r="J752" s="50">
        <v>3.07</v>
      </c>
      <c r="K752" s="51">
        <f t="shared" si="90"/>
        <v>0.52322033999999995</v>
      </c>
      <c r="L752" s="53">
        <f t="shared" si="91"/>
        <v>2.5467796599999999</v>
      </c>
      <c r="M752" s="51">
        <f>IF(I752="",0,IF(K752&lt;0,Sayfa3!$P$5,Sayfa3!$S$5))</f>
        <v>0.15000000000000036</v>
      </c>
      <c r="N752" s="52" t="str">
        <f>IF(E752="","",IF(K752&lt;Sayfa3!$P$5,"P",IF(K752&gt;Sayfa3!$S$5,"P","")))</f>
        <v>P</v>
      </c>
      <c r="O752" s="53">
        <f t="shared" si="88"/>
        <v>2.3967796599999995</v>
      </c>
      <c r="P752" s="54">
        <f t="shared" si="89"/>
        <v>8.61</v>
      </c>
      <c r="Q752" s="55"/>
      <c r="R752" s="56" t="s">
        <v>35</v>
      </c>
    </row>
    <row r="753" spans="1:18" s="56" customFormat="1" ht="16.5" customHeight="1" outlineLevel="1">
      <c r="A753" s="41">
        <f t="shared" si="95"/>
        <v>8.61</v>
      </c>
      <c r="B753" s="42">
        <f t="shared" si="92"/>
        <v>742</v>
      </c>
      <c r="C753" s="43">
        <v>41304</v>
      </c>
      <c r="D753" s="44" t="str">
        <f t="shared" si="93"/>
        <v>Ocak 2013</v>
      </c>
      <c r="E753" s="45" t="s">
        <v>35</v>
      </c>
      <c r="F753" s="46">
        <v>4.5</v>
      </c>
      <c r="G753" s="47">
        <v>6</v>
      </c>
      <c r="H753" s="48">
        <f t="shared" si="94"/>
        <v>27</v>
      </c>
      <c r="I753" s="49">
        <v>3.5932203399999998</v>
      </c>
      <c r="J753" s="50">
        <v>3.07</v>
      </c>
      <c r="K753" s="51">
        <f t="shared" si="90"/>
        <v>0.52322033999999995</v>
      </c>
      <c r="L753" s="53">
        <f t="shared" si="91"/>
        <v>2.5467796599999999</v>
      </c>
      <c r="M753" s="51">
        <f>IF(I753="",0,IF(K753&lt;0,Sayfa3!$P$5,Sayfa3!$S$5))</f>
        <v>0.15000000000000036</v>
      </c>
      <c r="N753" s="52" t="str">
        <f>IF(E753="","",IF(K753&lt;Sayfa3!$P$5,"P",IF(K753&gt;Sayfa3!$S$5,"P","")))</f>
        <v>P</v>
      </c>
      <c r="O753" s="53">
        <f t="shared" si="88"/>
        <v>2.3967796599999995</v>
      </c>
      <c r="P753" s="54">
        <f t="shared" si="89"/>
        <v>8.61</v>
      </c>
      <c r="Q753" s="55"/>
      <c r="R753" s="56" t="s">
        <v>35</v>
      </c>
    </row>
    <row r="754" spans="1:18" s="56" customFormat="1" ht="16.5" customHeight="1" outlineLevel="1">
      <c r="A754" s="41">
        <f t="shared" si="95"/>
        <v>8.61</v>
      </c>
      <c r="B754" s="42">
        <f t="shared" si="92"/>
        <v>743</v>
      </c>
      <c r="C754" s="43">
        <v>41304</v>
      </c>
      <c r="D754" s="44" t="str">
        <f t="shared" si="93"/>
        <v>Ocak 2013</v>
      </c>
      <c r="E754" s="45" t="s">
        <v>35</v>
      </c>
      <c r="F754" s="46">
        <v>7.5</v>
      </c>
      <c r="G754" s="47">
        <v>6</v>
      </c>
      <c r="H754" s="48">
        <f t="shared" si="94"/>
        <v>45</v>
      </c>
      <c r="I754" s="49">
        <v>3.5932203399999998</v>
      </c>
      <c r="J754" s="50">
        <v>3.07</v>
      </c>
      <c r="K754" s="51">
        <f t="shared" si="90"/>
        <v>0.52322033999999995</v>
      </c>
      <c r="L754" s="53">
        <f t="shared" si="91"/>
        <v>2.5467796599999999</v>
      </c>
      <c r="M754" s="51">
        <f>IF(I754="",0,IF(K754&lt;0,Sayfa3!$P$5,Sayfa3!$S$5))</f>
        <v>0.15000000000000036</v>
      </c>
      <c r="N754" s="52" t="str">
        <f>IF(E754="","",IF(K754&lt;Sayfa3!$P$5,"P",IF(K754&gt;Sayfa3!$S$5,"P","")))</f>
        <v>P</v>
      </c>
      <c r="O754" s="53">
        <f t="shared" si="88"/>
        <v>2.3967796599999995</v>
      </c>
      <c r="P754" s="54">
        <f t="shared" si="89"/>
        <v>8.61</v>
      </c>
      <c r="Q754" s="55"/>
      <c r="R754" s="56" t="s">
        <v>35</v>
      </c>
    </row>
    <row r="755" spans="1:18" s="56" customFormat="1" ht="16.5" customHeight="1" outlineLevel="1">
      <c r="A755" s="41">
        <f t="shared" si="95"/>
        <v>8.61</v>
      </c>
      <c r="B755" s="42">
        <f t="shared" si="92"/>
        <v>744</v>
      </c>
      <c r="C755" s="43">
        <v>41304</v>
      </c>
      <c r="D755" s="44" t="str">
        <f t="shared" si="93"/>
        <v>Ocak 2013</v>
      </c>
      <c r="E755" s="45" t="s">
        <v>35</v>
      </c>
      <c r="F755" s="46">
        <v>7.5</v>
      </c>
      <c r="G755" s="47">
        <v>6</v>
      </c>
      <c r="H755" s="48">
        <f t="shared" si="94"/>
        <v>45</v>
      </c>
      <c r="I755" s="49">
        <v>3.5932203399999998</v>
      </c>
      <c r="J755" s="50">
        <v>3.07</v>
      </c>
      <c r="K755" s="51">
        <f t="shared" si="90"/>
        <v>0.52322033999999995</v>
      </c>
      <c r="L755" s="53">
        <f t="shared" si="91"/>
        <v>2.5467796599999999</v>
      </c>
      <c r="M755" s="51">
        <f>IF(I755="",0,IF(K755&lt;0,Sayfa3!$P$5,Sayfa3!$S$5))</f>
        <v>0.15000000000000036</v>
      </c>
      <c r="N755" s="52" t="str">
        <f>IF(E755="","",IF(K755&lt;Sayfa3!$P$5,"P",IF(K755&gt;Sayfa3!$S$5,"P","")))</f>
        <v>P</v>
      </c>
      <c r="O755" s="53">
        <f t="shared" si="88"/>
        <v>2.3967796599999995</v>
      </c>
      <c r="P755" s="54">
        <f t="shared" si="89"/>
        <v>8.61</v>
      </c>
      <c r="Q755" s="55"/>
      <c r="R755" s="56" t="s">
        <v>35</v>
      </c>
    </row>
    <row r="756" spans="1:18" s="56" customFormat="1" ht="16.5" customHeight="1" outlineLevel="1">
      <c r="A756" s="41">
        <f t="shared" si="95"/>
        <v>8.61</v>
      </c>
      <c r="B756" s="42">
        <f t="shared" si="92"/>
        <v>745</v>
      </c>
      <c r="C756" s="43">
        <v>41304</v>
      </c>
      <c r="D756" s="44" t="str">
        <f t="shared" si="93"/>
        <v>Ocak 2013</v>
      </c>
      <c r="E756" s="45" t="s">
        <v>35</v>
      </c>
      <c r="F756" s="46">
        <v>7.5</v>
      </c>
      <c r="G756" s="47">
        <v>6</v>
      </c>
      <c r="H756" s="48">
        <f t="shared" si="94"/>
        <v>45</v>
      </c>
      <c r="I756" s="49">
        <v>3.5932203399999998</v>
      </c>
      <c r="J756" s="50">
        <v>3.07</v>
      </c>
      <c r="K756" s="51">
        <f t="shared" si="90"/>
        <v>0.52322033999999995</v>
      </c>
      <c r="L756" s="53">
        <f t="shared" si="91"/>
        <v>2.5467796599999999</v>
      </c>
      <c r="M756" s="51">
        <f>IF(I756="",0,IF(K756&lt;0,Sayfa3!$P$5,Sayfa3!$S$5))</f>
        <v>0.15000000000000036</v>
      </c>
      <c r="N756" s="52" t="str">
        <f>IF(E756="","",IF(K756&lt;Sayfa3!$P$5,"P",IF(K756&gt;Sayfa3!$S$5,"P","")))</f>
        <v>P</v>
      </c>
      <c r="O756" s="53">
        <f t="shared" si="88"/>
        <v>2.3967796599999995</v>
      </c>
      <c r="P756" s="54">
        <f t="shared" si="89"/>
        <v>8.61</v>
      </c>
      <c r="Q756" s="55"/>
      <c r="R756" s="56" t="s">
        <v>35</v>
      </c>
    </row>
    <row r="757" spans="1:18" s="56" customFormat="1" ht="16.5" customHeight="1" outlineLevel="1">
      <c r="A757" s="41">
        <f t="shared" si="95"/>
        <v>8.61</v>
      </c>
      <c r="B757" s="42">
        <f t="shared" si="92"/>
        <v>746</v>
      </c>
      <c r="C757" s="43">
        <v>41304</v>
      </c>
      <c r="D757" s="44" t="str">
        <f t="shared" si="93"/>
        <v>Ocak 2013</v>
      </c>
      <c r="E757" s="45" t="s">
        <v>35</v>
      </c>
      <c r="F757" s="46">
        <v>7.5</v>
      </c>
      <c r="G757" s="47">
        <v>6</v>
      </c>
      <c r="H757" s="48">
        <f t="shared" si="94"/>
        <v>45</v>
      </c>
      <c r="I757" s="49">
        <v>3.5932203399999998</v>
      </c>
      <c r="J757" s="50">
        <v>3.07</v>
      </c>
      <c r="K757" s="51">
        <f t="shared" si="90"/>
        <v>0.52322033999999995</v>
      </c>
      <c r="L757" s="53">
        <f t="shared" si="91"/>
        <v>2.5467796599999999</v>
      </c>
      <c r="M757" s="51">
        <f>IF(I757="",0,IF(K757&lt;0,Sayfa3!$P$5,Sayfa3!$S$5))</f>
        <v>0.15000000000000036</v>
      </c>
      <c r="N757" s="52" t="str">
        <f>IF(E757="","",IF(K757&lt;Sayfa3!$P$5,"P",IF(K757&gt;Sayfa3!$S$5,"P","")))</f>
        <v>P</v>
      </c>
      <c r="O757" s="53">
        <f t="shared" si="88"/>
        <v>2.3967796599999995</v>
      </c>
      <c r="P757" s="54">
        <f t="shared" si="89"/>
        <v>8.61</v>
      </c>
      <c r="Q757" s="55"/>
      <c r="R757" s="56" t="s">
        <v>35</v>
      </c>
    </row>
    <row r="758" spans="1:18" s="56" customFormat="1" ht="16.5" customHeight="1" outlineLevel="1">
      <c r="A758" s="41">
        <f t="shared" si="95"/>
        <v>8.61</v>
      </c>
      <c r="B758" s="42">
        <f t="shared" si="92"/>
        <v>747</v>
      </c>
      <c r="C758" s="43">
        <v>41305</v>
      </c>
      <c r="D758" s="44" t="str">
        <f t="shared" si="93"/>
        <v>Ocak 2013</v>
      </c>
      <c r="E758" s="45" t="s">
        <v>35</v>
      </c>
      <c r="F758" s="46">
        <v>5.5</v>
      </c>
      <c r="G758" s="47">
        <v>6</v>
      </c>
      <c r="H758" s="48">
        <f t="shared" si="94"/>
        <v>33</v>
      </c>
      <c r="I758" s="49">
        <v>3.5932203399999998</v>
      </c>
      <c r="J758" s="50">
        <v>3.07</v>
      </c>
      <c r="K758" s="51">
        <f t="shared" si="90"/>
        <v>0.52322033999999995</v>
      </c>
      <c r="L758" s="53">
        <f t="shared" si="91"/>
        <v>2.5467796599999999</v>
      </c>
      <c r="M758" s="51">
        <f>IF(I758="",0,IF(K758&lt;0,Sayfa3!$P$5,Sayfa3!$S$5))</f>
        <v>0.15000000000000036</v>
      </c>
      <c r="N758" s="52" t="str">
        <f>IF(E758="","",IF(K758&lt;Sayfa3!$P$5,"P",IF(K758&gt;Sayfa3!$S$5,"P","")))</f>
        <v>P</v>
      </c>
      <c r="O758" s="53">
        <f t="shared" si="88"/>
        <v>2.3967796599999995</v>
      </c>
      <c r="P758" s="54">
        <f t="shared" si="89"/>
        <v>8.61</v>
      </c>
      <c r="Q758" s="55"/>
      <c r="R758" s="56" t="s">
        <v>35</v>
      </c>
    </row>
    <row r="759" spans="1:18" s="56" customFormat="1" ht="16.5" customHeight="1" outlineLevel="1">
      <c r="A759" s="41">
        <f t="shared" si="95"/>
        <v>8.61</v>
      </c>
      <c r="B759" s="42">
        <f t="shared" si="92"/>
        <v>748</v>
      </c>
      <c r="C759" s="43">
        <v>41305</v>
      </c>
      <c r="D759" s="44" t="str">
        <f t="shared" si="93"/>
        <v>Ocak 2013</v>
      </c>
      <c r="E759" s="45" t="s">
        <v>43</v>
      </c>
      <c r="F759" s="46">
        <v>7.5</v>
      </c>
      <c r="G759" s="47">
        <v>6</v>
      </c>
      <c r="H759" s="48">
        <f t="shared" si="94"/>
        <v>45</v>
      </c>
      <c r="I759" s="49">
        <v>3.5932203399999998</v>
      </c>
      <c r="J759" s="50">
        <v>3.07</v>
      </c>
      <c r="K759" s="51">
        <f t="shared" si="90"/>
        <v>0.52322033999999995</v>
      </c>
      <c r="L759" s="53">
        <f t="shared" si="91"/>
        <v>2.5467796599999999</v>
      </c>
      <c r="M759" s="51">
        <f>IF(I759="",0,IF(K759&lt;0,Sayfa3!$P$5,Sayfa3!$S$5))</f>
        <v>0.15000000000000036</v>
      </c>
      <c r="N759" s="52" t="str">
        <f>IF(E759="","",IF(K759&lt;Sayfa3!$P$5,"P",IF(K759&gt;Sayfa3!$S$5,"P","")))</f>
        <v>P</v>
      </c>
      <c r="O759" s="53">
        <f t="shared" si="88"/>
        <v>2.3967796599999995</v>
      </c>
      <c r="P759" s="54">
        <f t="shared" si="89"/>
        <v>8.61</v>
      </c>
      <c r="Q759" s="55"/>
      <c r="R759" s="56" t="s">
        <v>43</v>
      </c>
    </row>
    <row r="760" spans="1:18" s="56" customFormat="1" ht="16.5" customHeight="1" outlineLevel="1">
      <c r="A760" s="41">
        <f t="shared" si="95"/>
        <v>8.61</v>
      </c>
      <c r="B760" s="42">
        <f t="shared" si="92"/>
        <v>749</v>
      </c>
      <c r="C760" s="43">
        <v>41305</v>
      </c>
      <c r="D760" s="44" t="str">
        <f t="shared" si="93"/>
        <v>Ocak 2013</v>
      </c>
      <c r="E760" s="45" t="s">
        <v>35</v>
      </c>
      <c r="F760" s="46">
        <v>7.5</v>
      </c>
      <c r="G760" s="47">
        <v>6</v>
      </c>
      <c r="H760" s="48">
        <f t="shared" si="94"/>
        <v>45</v>
      </c>
      <c r="I760" s="49">
        <v>3.5932203399999998</v>
      </c>
      <c r="J760" s="50">
        <v>3.07</v>
      </c>
      <c r="K760" s="51">
        <f t="shared" si="90"/>
        <v>0.52322033999999995</v>
      </c>
      <c r="L760" s="53">
        <f t="shared" si="91"/>
        <v>2.5467796599999999</v>
      </c>
      <c r="M760" s="51">
        <f>IF(I760="",0,IF(K760&lt;0,Sayfa3!$P$5,Sayfa3!$S$5))</f>
        <v>0.15000000000000036</v>
      </c>
      <c r="N760" s="52" t="str">
        <f>IF(E760="","",IF(K760&lt;Sayfa3!$P$5,"P",IF(K760&gt;Sayfa3!$S$5,"P","")))</f>
        <v>P</v>
      </c>
      <c r="O760" s="53">
        <f t="shared" si="88"/>
        <v>2.3967796599999995</v>
      </c>
      <c r="P760" s="54">
        <f t="shared" si="89"/>
        <v>8.61</v>
      </c>
      <c r="Q760" s="55"/>
      <c r="R760" s="56" t="s">
        <v>35</v>
      </c>
    </row>
    <row r="761" spans="1:18" s="56" customFormat="1" ht="16.5" customHeight="1" outlineLevel="1">
      <c r="A761" s="41">
        <f t="shared" si="95"/>
        <v>8.61</v>
      </c>
      <c r="B761" s="42">
        <f t="shared" si="92"/>
        <v>750</v>
      </c>
      <c r="C761" s="43">
        <v>41305</v>
      </c>
      <c r="D761" s="44" t="str">
        <f t="shared" si="93"/>
        <v>Ocak 2013</v>
      </c>
      <c r="E761" s="45" t="s">
        <v>43</v>
      </c>
      <c r="F761" s="46">
        <v>7.5</v>
      </c>
      <c r="G761" s="47">
        <v>6</v>
      </c>
      <c r="H761" s="48">
        <f t="shared" si="94"/>
        <v>45</v>
      </c>
      <c r="I761" s="49">
        <v>3.5932203399999998</v>
      </c>
      <c r="J761" s="50">
        <v>3.07</v>
      </c>
      <c r="K761" s="51">
        <f t="shared" si="90"/>
        <v>0.52322033999999995</v>
      </c>
      <c r="L761" s="53">
        <f t="shared" si="91"/>
        <v>2.5467796599999999</v>
      </c>
      <c r="M761" s="51">
        <f>IF(I761="",0,IF(K761&lt;0,Sayfa3!$P$5,Sayfa3!$S$5))</f>
        <v>0.15000000000000036</v>
      </c>
      <c r="N761" s="52" t="str">
        <f>IF(E761="","",IF(K761&lt;Sayfa3!$P$5,"P",IF(K761&gt;Sayfa3!$S$5,"P","")))</f>
        <v>P</v>
      </c>
      <c r="O761" s="53">
        <f t="shared" si="88"/>
        <v>2.3967796599999995</v>
      </c>
      <c r="P761" s="54">
        <f t="shared" si="89"/>
        <v>8.61</v>
      </c>
      <c r="Q761" s="55"/>
      <c r="R761" s="56" t="s">
        <v>43</v>
      </c>
    </row>
    <row r="762" spans="1:18" s="56" customFormat="1" ht="16.5" customHeight="1" outlineLevel="1">
      <c r="A762" s="41">
        <f t="shared" si="95"/>
        <v>8.61</v>
      </c>
      <c r="B762" s="42">
        <f t="shared" si="92"/>
        <v>751</v>
      </c>
      <c r="C762" s="43">
        <v>41305</v>
      </c>
      <c r="D762" s="44" t="str">
        <f t="shared" si="93"/>
        <v>Ocak 2013</v>
      </c>
      <c r="E762" s="45" t="s">
        <v>43</v>
      </c>
      <c r="F762" s="46">
        <v>5</v>
      </c>
      <c r="G762" s="47">
        <v>6</v>
      </c>
      <c r="H762" s="48">
        <f t="shared" si="94"/>
        <v>30</v>
      </c>
      <c r="I762" s="49">
        <v>3.5932203399999998</v>
      </c>
      <c r="J762" s="50">
        <v>3.07</v>
      </c>
      <c r="K762" s="51">
        <f t="shared" si="90"/>
        <v>0.52322033999999995</v>
      </c>
      <c r="L762" s="53">
        <f t="shared" si="91"/>
        <v>2.5467796599999999</v>
      </c>
      <c r="M762" s="51">
        <f>IF(I762="",0,IF(K762&lt;0,Sayfa3!$P$5,Sayfa3!$S$5))</f>
        <v>0.15000000000000036</v>
      </c>
      <c r="N762" s="52" t="str">
        <f>IF(E762="","",IF(K762&lt;Sayfa3!$P$5,"P",IF(K762&gt;Sayfa3!$S$5,"P","")))</f>
        <v>P</v>
      </c>
      <c r="O762" s="53">
        <f t="shared" si="88"/>
        <v>2.3967796599999995</v>
      </c>
      <c r="P762" s="54">
        <f t="shared" si="89"/>
        <v>8.61</v>
      </c>
      <c r="Q762" s="55"/>
      <c r="R762" s="56" t="s">
        <v>43</v>
      </c>
    </row>
    <row r="763" spans="1:18" s="56" customFormat="1" ht="16.5" customHeight="1" outlineLevel="1">
      <c r="A763" s="41">
        <f t="shared" si="95"/>
        <v>8.61</v>
      </c>
      <c r="B763" s="42">
        <f t="shared" si="92"/>
        <v>752</v>
      </c>
      <c r="C763" s="43">
        <v>41305</v>
      </c>
      <c r="D763" s="44" t="str">
        <f t="shared" si="93"/>
        <v>Ocak 2013</v>
      </c>
      <c r="E763" s="45" t="s">
        <v>43</v>
      </c>
      <c r="F763" s="46">
        <v>7.5</v>
      </c>
      <c r="G763" s="47">
        <v>6</v>
      </c>
      <c r="H763" s="48">
        <f t="shared" si="94"/>
        <v>45</v>
      </c>
      <c r="I763" s="49">
        <v>3.5932203399999998</v>
      </c>
      <c r="J763" s="50">
        <v>3.07</v>
      </c>
      <c r="K763" s="51">
        <f t="shared" si="90"/>
        <v>0.52322033999999995</v>
      </c>
      <c r="L763" s="53">
        <f t="shared" si="91"/>
        <v>2.5467796599999999</v>
      </c>
      <c r="M763" s="51">
        <f>IF(I763="",0,IF(K763&lt;0,Sayfa3!$P$5,Sayfa3!$S$5))</f>
        <v>0.15000000000000036</v>
      </c>
      <c r="N763" s="52" t="str">
        <f>IF(E763="","",IF(K763&lt;Sayfa3!$P$5,"P",IF(K763&gt;Sayfa3!$S$5,"P","")))</f>
        <v>P</v>
      </c>
      <c r="O763" s="53">
        <f t="shared" si="88"/>
        <v>2.3967796599999995</v>
      </c>
      <c r="P763" s="54">
        <f t="shared" si="89"/>
        <v>8.61</v>
      </c>
      <c r="Q763" s="55"/>
      <c r="R763" s="56" t="s">
        <v>43</v>
      </c>
    </row>
    <row r="764" spans="1:18" s="56" customFormat="1" ht="16.5" customHeight="1" outlineLevel="1">
      <c r="A764" s="41">
        <f t="shared" si="95"/>
        <v>8.61</v>
      </c>
      <c r="B764" s="42">
        <f t="shared" si="92"/>
        <v>753</v>
      </c>
      <c r="C764" s="43">
        <v>41305</v>
      </c>
      <c r="D764" s="44" t="str">
        <f t="shared" si="93"/>
        <v>Ocak 2013</v>
      </c>
      <c r="E764" s="45" t="s">
        <v>43</v>
      </c>
      <c r="F764" s="46">
        <v>7.5</v>
      </c>
      <c r="G764" s="47">
        <v>6</v>
      </c>
      <c r="H764" s="48">
        <f t="shared" si="94"/>
        <v>45</v>
      </c>
      <c r="I764" s="49">
        <v>3.5932203399999998</v>
      </c>
      <c r="J764" s="50">
        <v>3.07</v>
      </c>
      <c r="K764" s="51">
        <f t="shared" si="90"/>
        <v>0.52322033999999995</v>
      </c>
      <c r="L764" s="53">
        <f t="shared" si="91"/>
        <v>2.5467796599999999</v>
      </c>
      <c r="M764" s="51">
        <f>IF(I764="",0,IF(K764&lt;0,Sayfa3!$P$5,Sayfa3!$S$5))</f>
        <v>0.15000000000000036</v>
      </c>
      <c r="N764" s="52" t="str">
        <f>IF(E764="","",IF(K764&lt;Sayfa3!$P$5,"P",IF(K764&gt;Sayfa3!$S$5,"P","")))</f>
        <v>P</v>
      </c>
      <c r="O764" s="53">
        <f t="shared" si="88"/>
        <v>2.3967796599999995</v>
      </c>
      <c r="P764" s="54">
        <f t="shared" si="89"/>
        <v>8.61</v>
      </c>
      <c r="Q764" s="55"/>
      <c r="R764" s="56" t="s">
        <v>43</v>
      </c>
    </row>
    <row r="765" spans="1:18" s="56" customFormat="1" ht="16.5" customHeight="1" outlineLevel="1">
      <c r="A765" s="41">
        <f t="shared" si="95"/>
        <v>8.61</v>
      </c>
      <c r="B765" s="42">
        <f t="shared" si="92"/>
        <v>754</v>
      </c>
      <c r="C765" s="43">
        <v>41305</v>
      </c>
      <c r="D765" s="44" t="str">
        <f t="shared" si="93"/>
        <v>Ocak 2013</v>
      </c>
      <c r="E765" s="45" t="s">
        <v>43</v>
      </c>
      <c r="F765" s="46">
        <v>7.5</v>
      </c>
      <c r="G765" s="47">
        <v>6</v>
      </c>
      <c r="H765" s="48">
        <f t="shared" si="94"/>
        <v>45</v>
      </c>
      <c r="I765" s="49">
        <v>3.5932203399999998</v>
      </c>
      <c r="J765" s="50">
        <v>3.07</v>
      </c>
      <c r="K765" s="51">
        <f t="shared" si="90"/>
        <v>0.52322033999999995</v>
      </c>
      <c r="L765" s="53">
        <f t="shared" si="91"/>
        <v>2.5467796599999999</v>
      </c>
      <c r="M765" s="51">
        <f>IF(I765="",0,IF(K765&lt;0,Sayfa3!$P$5,Sayfa3!$S$5))</f>
        <v>0.15000000000000036</v>
      </c>
      <c r="N765" s="52" t="str">
        <f>IF(E765="","",IF(K765&lt;Sayfa3!$P$5,"P",IF(K765&gt;Sayfa3!$S$5,"P","")))</f>
        <v>P</v>
      </c>
      <c r="O765" s="53">
        <f t="shared" si="88"/>
        <v>2.3967796599999995</v>
      </c>
      <c r="P765" s="54">
        <f t="shared" si="89"/>
        <v>8.61</v>
      </c>
      <c r="Q765" s="55"/>
      <c r="R765" s="56" t="s">
        <v>43</v>
      </c>
    </row>
    <row r="766" spans="1:18" s="56" customFormat="1" ht="16.5" customHeight="1" outlineLevel="1">
      <c r="A766" s="41">
        <f t="shared" si="95"/>
        <v>8.61</v>
      </c>
      <c r="B766" s="42">
        <f t="shared" si="92"/>
        <v>755</v>
      </c>
      <c r="C766" s="43">
        <v>41305</v>
      </c>
      <c r="D766" s="44" t="str">
        <f t="shared" si="93"/>
        <v>Ocak 2013</v>
      </c>
      <c r="E766" s="45" t="s">
        <v>43</v>
      </c>
      <c r="F766" s="46">
        <v>7.5</v>
      </c>
      <c r="G766" s="47">
        <v>6</v>
      </c>
      <c r="H766" s="48">
        <f t="shared" si="94"/>
        <v>45</v>
      </c>
      <c r="I766" s="49">
        <v>3.5932203399999998</v>
      </c>
      <c r="J766" s="50">
        <v>3.07</v>
      </c>
      <c r="K766" s="51">
        <f t="shared" si="90"/>
        <v>0.52322033999999995</v>
      </c>
      <c r="L766" s="53">
        <f t="shared" si="91"/>
        <v>2.5467796599999999</v>
      </c>
      <c r="M766" s="51">
        <f>IF(I766="",0,IF(K766&lt;0,Sayfa3!$P$5,Sayfa3!$S$5))</f>
        <v>0.15000000000000036</v>
      </c>
      <c r="N766" s="52" t="str">
        <f>IF(E766="","",IF(K766&lt;Sayfa3!$P$5,"P",IF(K766&gt;Sayfa3!$S$5,"P","")))</f>
        <v>P</v>
      </c>
      <c r="O766" s="53">
        <f t="shared" si="88"/>
        <v>2.3967796599999995</v>
      </c>
      <c r="P766" s="54">
        <f t="shared" si="89"/>
        <v>8.61</v>
      </c>
      <c r="Q766" s="55"/>
      <c r="R766" s="56" t="s">
        <v>43</v>
      </c>
    </row>
    <row r="767" spans="1:18" s="56" customFormat="1" ht="16.5" customHeight="1" outlineLevel="1">
      <c r="A767" s="41">
        <f t="shared" si="95"/>
        <v>8.61</v>
      </c>
      <c r="B767" s="42">
        <f t="shared" si="92"/>
        <v>756</v>
      </c>
      <c r="C767" s="43">
        <v>41305</v>
      </c>
      <c r="D767" s="44" t="str">
        <f t="shared" si="93"/>
        <v>Ocak 2013</v>
      </c>
      <c r="E767" s="45" t="s">
        <v>43</v>
      </c>
      <c r="F767" s="46">
        <v>7.5</v>
      </c>
      <c r="G767" s="47">
        <v>6</v>
      </c>
      <c r="H767" s="48">
        <f t="shared" si="94"/>
        <v>45</v>
      </c>
      <c r="I767" s="49">
        <v>3.5932203399999998</v>
      </c>
      <c r="J767" s="50">
        <v>3.07</v>
      </c>
      <c r="K767" s="51">
        <f t="shared" si="90"/>
        <v>0.52322033999999995</v>
      </c>
      <c r="L767" s="53">
        <f t="shared" si="91"/>
        <v>2.5467796599999999</v>
      </c>
      <c r="M767" s="51">
        <f>IF(I767="",0,IF(K767&lt;0,Sayfa3!$P$5,Sayfa3!$S$5))</f>
        <v>0.15000000000000036</v>
      </c>
      <c r="N767" s="52" t="str">
        <f>IF(E767="","",IF(K767&lt;Sayfa3!$P$5,"P",IF(K767&gt;Sayfa3!$S$5,"P","")))</f>
        <v>P</v>
      </c>
      <c r="O767" s="53">
        <f t="shared" si="88"/>
        <v>2.3967796599999995</v>
      </c>
      <c r="P767" s="54">
        <f t="shared" si="89"/>
        <v>8.61</v>
      </c>
      <c r="Q767" s="55"/>
      <c r="R767" s="56" t="s">
        <v>43</v>
      </c>
    </row>
    <row r="768" spans="1:18" s="56" customFormat="1" ht="16.5" customHeight="1" outlineLevel="1">
      <c r="A768" s="41">
        <f t="shared" si="95"/>
        <v>8.61</v>
      </c>
      <c r="B768" s="42">
        <f t="shared" si="92"/>
        <v>757</v>
      </c>
      <c r="C768" s="43">
        <v>41307</v>
      </c>
      <c r="D768" s="44" t="str">
        <f t="shared" si="93"/>
        <v>Şubat 2013</v>
      </c>
      <c r="E768" s="45" t="s">
        <v>35</v>
      </c>
      <c r="F768" s="46">
        <v>7.5</v>
      </c>
      <c r="G768" s="47">
        <v>6</v>
      </c>
      <c r="H768" s="48">
        <f t="shared" si="94"/>
        <v>45</v>
      </c>
      <c r="I768" s="49">
        <v>3.5932203399999998</v>
      </c>
      <c r="J768" s="50">
        <v>3.07</v>
      </c>
      <c r="K768" s="51">
        <f t="shared" si="90"/>
        <v>0.52322033999999995</v>
      </c>
      <c r="L768" s="53">
        <f t="shared" si="91"/>
        <v>2.5467796599999999</v>
      </c>
      <c r="M768" s="51">
        <f>IF(I768="",0,IF(K768&lt;0,Sayfa3!$P$5,Sayfa3!$S$5))</f>
        <v>0.15000000000000036</v>
      </c>
      <c r="N768" s="52" t="str">
        <f>IF(E768="","",IF(K768&lt;Sayfa3!$P$5,"P",IF(K768&gt;Sayfa3!$S$5,"P","")))</f>
        <v>P</v>
      </c>
      <c r="O768" s="53">
        <f t="shared" si="88"/>
        <v>2.3967796599999995</v>
      </c>
      <c r="P768" s="54">
        <f t="shared" si="89"/>
        <v>8.61</v>
      </c>
      <c r="Q768" s="55"/>
      <c r="R768" s="56" t="s">
        <v>35</v>
      </c>
    </row>
    <row r="769" spans="1:18" s="56" customFormat="1" ht="16.5" customHeight="1" outlineLevel="1">
      <c r="A769" s="41">
        <f t="shared" si="95"/>
        <v>8.61</v>
      </c>
      <c r="B769" s="42">
        <f t="shared" si="92"/>
        <v>758</v>
      </c>
      <c r="C769" s="43">
        <v>41307</v>
      </c>
      <c r="D769" s="44" t="str">
        <f t="shared" si="93"/>
        <v>Şubat 2013</v>
      </c>
      <c r="E769" s="45" t="s">
        <v>35</v>
      </c>
      <c r="F769" s="46">
        <v>7.5</v>
      </c>
      <c r="G769" s="47">
        <v>6</v>
      </c>
      <c r="H769" s="48">
        <f t="shared" si="94"/>
        <v>45</v>
      </c>
      <c r="I769" s="49">
        <v>3.5932203399999998</v>
      </c>
      <c r="J769" s="50">
        <v>3.07</v>
      </c>
      <c r="K769" s="51">
        <f t="shared" si="90"/>
        <v>0.52322033999999995</v>
      </c>
      <c r="L769" s="53">
        <f t="shared" si="91"/>
        <v>2.5467796599999999</v>
      </c>
      <c r="M769" s="51">
        <f>IF(I769="",0,IF(K769&lt;0,Sayfa3!$P$5,Sayfa3!$S$5))</f>
        <v>0.15000000000000036</v>
      </c>
      <c r="N769" s="52" t="str">
        <f>IF(E769="","",IF(K769&lt;Sayfa3!$P$5,"P",IF(K769&gt;Sayfa3!$S$5,"P","")))</f>
        <v>P</v>
      </c>
      <c r="O769" s="53">
        <f t="shared" si="88"/>
        <v>2.3967796599999995</v>
      </c>
      <c r="P769" s="54">
        <f t="shared" si="89"/>
        <v>8.61</v>
      </c>
      <c r="Q769" s="55"/>
      <c r="R769" s="56" t="s">
        <v>35</v>
      </c>
    </row>
    <row r="770" spans="1:18" s="56" customFormat="1" ht="16.5" customHeight="1" outlineLevel="1">
      <c r="A770" s="41">
        <f t="shared" si="95"/>
        <v>8.61</v>
      </c>
      <c r="B770" s="42">
        <f t="shared" si="92"/>
        <v>759</v>
      </c>
      <c r="C770" s="43">
        <v>41307</v>
      </c>
      <c r="D770" s="44" t="str">
        <f t="shared" si="93"/>
        <v>Şubat 2013</v>
      </c>
      <c r="E770" s="45" t="s">
        <v>35</v>
      </c>
      <c r="F770" s="46">
        <v>7.5</v>
      </c>
      <c r="G770" s="47">
        <v>6</v>
      </c>
      <c r="H770" s="48">
        <f t="shared" si="94"/>
        <v>45</v>
      </c>
      <c r="I770" s="49">
        <v>3.5932203399999998</v>
      </c>
      <c r="J770" s="50">
        <v>3.07</v>
      </c>
      <c r="K770" s="51">
        <f t="shared" si="90"/>
        <v>0.52322033999999995</v>
      </c>
      <c r="L770" s="53">
        <f t="shared" si="91"/>
        <v>2.5467796599999999</v>
      </c>
      <c r="M770" s="51">
        <f>IF(I770="",0,IF(K770&lt;0,Sayfa3!$P$5,Sayfa3!$S$5))</f>
        <v>0.15000000000000036</v>
      </c>
      <c r="N770" s="52" t="str">
        <f>IF(E770="","",IF(K770&lt;Sayfa3!$P$5,"P",IF(K770&gt;Sayfa3!$S$5,"P","")))</f>
        <v>P</v>
      </c>
      <c r="O770" s="53">
        <f t="shared" si="88"/>
        <v>2.3967796599999995</v>
      </c>
      <c r="P770" s="54">
        <f t="shared" si="89"/>
        <v>8.61</v>
      </c>
      <c r="Q770" s="55"/>
      <c r="R770" s="56" t="s">
        <v>35</v>
      </c>
    </row>
    <row r="771" spans="1:18" s="56" customFormat="1" ht="16.5" customHeight="1" outlineLevel="1">
      <c r="A771" s="41">
        <f t="shared" si="95"/>
        <v>8.61</v>
      </c>
      <c r="B771" s="42">
        <f t="shared" si="92"/>
        <v>760</v>
      </c>
      <c r="C771" s="43">
        <v>41309</v>
      </c>
      <c r="D771" s="44" t="str">
        <f t="shared" si="93"/>
        <v>Şubat 2013</v>
      </c>
      <c r="E771" s="45" t="s">
        <v>35</v>
      </c>
      <c r="F771" s="46">
        <v>7.5</v>
      </c>
      <c r="G771" s="47">
        <v>6</v>
      </c>
      <c r="H771" s="48">
        <f t="shared" si="94"/>
        <v>45</v>
      </c>
      <c r="I771" s="49">
        <v>3.5932203399999998</v>
      </c>
      <c r="J771" s="50">
        <v>3.07</v>
      </c>
      <c r="K771" s="51">
        <f t="shared" si="90"/>
        <v>0.52322033999999995</v>
      </c>
      <c r="L771" s="53">
        <f t="shared" si="91"/>
        <v>2.5467796599999999</v>
      </c>
      <c r="M771" s="51">
        <f>IF(I771="",0,IF(K771&lt;0,Sayfa3!$P$5,Sayfa3!$S$5))</f>
        <v>0.15000000000000036</v>
      </c>
      <c r="N771" s="52" t="str">
        <f>IF(E771="","",IF(K771&lt;Sayfa3!$P$5,"P",IF(K771&gt;Sayfa3!$S$5,"P","")))</f>
        <v>P</v>
      </c>
      <c r="O771" s="53">
        <f t="shared" si="88"/>
        <v>2.3967796599999995</v>
      </c>
      <c r="P771" s="54">
        <f t="shared" si="89"/>
        <v>8.61</v>
      </c>
      <c r="Q771" s="55"/>
      <c r="R771" s="56" t="s">
        <v>35</v>
      </c>
    </row>
    <row r="772" spans="1:18" s="56" customFormat="1" ht="16.5" customHeight="1" outlineLevel="1">
      <c r="A772" s="41">
        <f t="shared" si="95"/>
        <v>8.61</v>
      </c>
      <c r="B772" s="42">
        <f t="shared" si="92"/>
        <v>761</v>
      </c>
      <c r="C772" s="43">
        <v>41309</v>
      </c>
      <c r="D772" s="44" t="str">
        <f t="shared" si="93"/>
        <v>Şubat 2013</v>
      </c>
      <c r="E772" s="45" t="s">
        <v>35</v>
      </c>
      <c r="F772" s="46">
        <v>10</v>
      </c>
      <c r="G772" s="47">
        <v>6</v>
      </c>
      <c r="H772" s="48">
        <f t="shared" si="94"/>
        <v>60</v>
      </c>
      <c r="I772" s="49">
        <v>3.5932203399999998</v>
      </c>
      <c r="J772" s="50">
        <v>3.07</v>
      </c>
      <c r="K772" s="51">
        <f t="shared" si="90"/>
        <v>0.52322033999999995</v>
      </c>
      <c r="L772" s="53">
        <f t="shared" si="91"/>
        <v>2.5467796599999999</v>
      </c>
      <c r="M772" s="51">
        <f>IF(I772="",0,IF(K772&lt;0,Sayfa3!$P$5,Sayfa3!$S$5))</f>
        <v>0.15000000000000036</v>
      </c>
      <c r="N772" s="52" t="str">
        <f>IF(E772="","",IF(K772&lt;Sayfa3!$P$5,"P",IF(K772&gt;Sayfa3!$S$5,"P","")))</f>
        <v>P</v>
      </c>
      <c r="O772" s="53">
        <f t="shared" si="88"/>
        <v>2.3967796599999995</v>
      </c>
      <c r="P772" s="54">
        <f t="shared" si="89"/>
        <v>8.61</v>
      </c>
      <c r="Q772" s="55"/>
      <c r="R772" s="56" t="s">
        <v>35</v>
      </c>
    </row>
    <row r="773" spans="1:18" s="56" customFormat="1" ht="16.5" customHeight="1" outlineLevel="1">
      <c r="A773" s="41">
        <f t="shared" si="95"/>
        <v>8.61</v>
      </c>
      <c r="B773" s="42">
        <f t="shared" si="92"/>
        <v>762</v>
      </c>
      <c r="C773" s="43">
        <v>41309</v>
      </c>
      <c r="D773" s="44" t="str">
        <f t="shared" si="93"/>
        <v>Şubat 2013</v>
      </c>
      <c r="E773" s="45" t="s">
        <v>35</v>
      </c>
      <c r="F773" s="46">
        <v>10</v>
      </c>
      <c r="G773" s="47">
        <v>6</v>
      </c>
      <c r="H773" s="48">
        <f t="shared" si="94"/>
        <v>60</v>
      </c>
      <c r="I773" s="49">
        <v>3.5932203399999998</v>
      </c>
      <c r="J773" s="50">
        <v>3.07</v>
      </c>
      <c r="K773" s="51">
        <f t="shared" si="90"/>
        <v>0.52322033999999995</v>
      </c>
      <c r="L773" s="53">
        <f t="shared" si="91"/>
        <v>2.5467796599999999</v>
      </c>
      <c r="M773" s="51">
        <f>IF(I773="",0,IF(K773&lt;0,Sayfa3!$P$5,Sayfa3!$S$5))</f>
        <v>0.15000000000000036</v>
      </c>
      <c r="N773" s="52" t="str">
        <f>IF(E773="","",IF(K773&lt;Sayfa3!$P$5,"P",IF(K773&gt;Sayfa3!$S$5,"P","")))</f>
        <v>P</v>
      </c>
      <c r="O773" s="53">
        <f t="shared" si="88"/>
        <v>2.3967796599999995</v>
      </c>
      <c r="P773" s="54">
        <f t="shared" si="89"/>
        <v>8.61</v>
      </c>
      <c r="Q773" s="55"/>
      <c r="R773" s="56" t="s">
        <v>35</v>
      </c>
    </row>
    <row r="774" spans="1:18" s="56" customFormat="1" ht="16.5" customHeight="1" outlineLevel="1">
      <c r="A774" s="41">
        <f t="shared" si="95"/>
        <v>8.61</v>
      </c>
      <c r="B774" s="42">
        <f t="shared" si="92"/>
        <v>763</v>
      </c>
      <c r="C774" s="43">
        <v>41309</v>
      </c>
      <c r="D774" s="44" t="str">
        <f t="shared" si="93"/>
        <v>Şubat 2013</v>
      </c>
      <c r="E774" s="45" t="s">
        <v>35</v>
      </c>
      <c r="F774" s="46">
        <v>7.5</v>
      </c>
      <c r="G774" s="47">
        <v>6</v>
      </c>
      <c r="H774" s="48">
        <f t="shared" si="94"/>
        <v>45</v>
      </c>
      <c r="I774" s="49">
        <v>3.5932203399999998</v>
      </c>
      <c r="J774" s="50">
        <v>3.07</v>
      </c>
      <c r="K774" s="51">
        <f t="shared" si="90"/>
        <v>0.52322033999999995</v>
      </c>
      <c r="L774" s="53">
        <f t="shared" si="91"/>
        <v>2.5467796599999999</v>
      </c>
      <c r="M774" s="51">
        <f>IF(I774="",0,IF(K774&lt;0,Sayfa3!$P$5,Sayfa3!$S$5))</f>
        <v>0.15000000000000036</v>
      </c>
      <c r="N774" s="52" t="str">
        <f>IF(E774="","",IF(K774&lt;Sayfa3!$P$5,"P",IF(K774&gt;Sayfa3!$S$5,"P","")))</f>
        <v>P</v>
      </c>
      <c r="O774" s="53">
        <f t="shared" si="88"/>
        <v>2.3967796599999995</v>
      </c>
      <c r="P774" s="54">
        <f t="shared" si="89"/>
        <v>8.61</v>
      </c>
      <c r="Q774" s="55"/>
      <c r="R774" s="56" t="s">
        <v>35</v>
      </c>
    </row>
    <row r="775" spans="1:18" s="56" customFormat="1" ht="16.5" customHeight="1" outlineLevel="1">
      <c r="A775" s="41">
        <f t="shared" si="95"/>
        <v>8.61</v>
      </c>
      <c r="B775" s="42">
        <f t="shared" si="92"/>
        <v>764</v>
      </c>
      <c r="C775" s="43">
        <v>41309</v>
      </c>
      <c r="D775" s="44" t="str">
        <f t="shared" si="93"/>
        <v>Şubat 2013</v>
      </c>
      <c r="E775" s="45" t="s">
        <v>35</v>
      </c>
      <c r="F775" s="46">
        <v>7.5</v>
      </c>
      <c r="G775" s="47">
        <v>6</v>
      </c>
      <c r="H775" s="48">
        <f t="shared" si="94"/>
        <v>45</v>
      </c>
      <c r="I775" s="49">
        <v>3.5932203399999998</v>
      </c>
      <c r="J775" s="50">
        <v>3.07</v>
      </c>
      <c r="K775" s="51">
        <f t="shared" si="90"/>
        <v>0.52322033999999995</v>
      </c>
      <c r="L775" s="53">
        <f t="shared" si="91"/>
        <v>2.5467796599999999</v>
      </c>
      <c r="M775" s="51">
        <f>IF(I775="",0,IF(K775&lt;0,Sayfa3!$P$5,Sayfa3!$S$5))</f>
        <v>0.15000000000000036</v>
      </c>
      <c r="N775" s="52" t="str">
        <f>IF(E775="","",IF(K775&lt;Sayfa3!$P$5,"P",IF(K775&gt;Sayfa3!$S$5,"P","")))</f>
        <v>P</v>
      </c>
      <c r="O775" s="53">
        <f t="shared" si="88"/>
        <v>2.3967796599999995</v>
      </c>
      <c r="P775" s="54">
        <f t="shared" si="89"/>
        <v>8.61</v>
      </c>
      <c r="Q775" s="55"/>
      <c r="R775" s="56" t="s">
        <v>35</v>
      </c>
    </row>
    <row r="776" spans="1:18" s="56" customFormat="1" ht="16.5" customHeight="1" outlineLevel="1">
      <c r="A776" s="41">
        <f t="shared" si="95"/>
        <v>8.61</v>
      </c>
      <c r="B776" s="42">
        <f t="shared" si="92"/>
        <v>765</v>
      </c>
      <c r="C776" s="43">
        <v>41309</v>
      </c>
      <c r="D776" s="44" t="str">
        <f t="shared" si="93"/>
        <v>Şubat 2013</v>
      </c>
      <c r="E776" s="45" t="s">
        <v>35</v>
      </c>
      <c r="F776" s="46">
        <v>5</v>
      </c>
      <c r="G776" s="47">
        <v>6</v>
      </c>
      <c r="H776" s="48">
        <f t="shared" si="94"/>
        <v>30</v>
      </c>
      <c r="I776" s="49">
        <v>3.5932203399999998</v>
      </c>
      <c r="J776" s="50">
        <v>3.07</v>
      </c>
      <c r="K776" s="51">
        <f t="shared" si="90"/>
        <v>0.52322033999999995</v>
      </c>
      <c r="L776" s="53">
        <f t="shared" si="91"/>
        <v>2.5467796599999999</v>
      </c>
      <c r="M776" s="51">
        <f>IF(I776="",0,IF(K776&lt;0,Sayfa3!$P$5,Sayfa3!$S$5))</f>
        <v>0.15000000000000036</v>
      </c>
      <c r="N776" s="52" t="str">
        <f>IF(E776="","",IF(K776&lt;Sayfa3!$P$5,"P",IF(K776&gt;Sayfa3!$S$5,"P","")))</f>
        <v>P</v>
      </c>
      <c r="O776" s="53">
        <f t="shared" si="88"/>
        <v>2.3967796599999995</v>
      </c>
      <c r="P776" s="54">
        <f t="shared" si="89"/>
        <v>8.61</v>
      </c>
      <c r="Q776" s="55"/>
      <c r="R776" s="56" t="s">
        <v>35</v>
      </c>
    </row>
    <row r="777" spans="1:18" s="56" customFormat="1" ht="16.5" customHeight="1" outlineLevel="1">
      <c r="A777" s="41">
        <f t="shared" si="95"/>
        <v>8.61</v>
      </c>
      <c r="B777" s="42">
        <f t="shared" si="92"/>
        <v>766</v>
      </c>
      <c r="C777" s="43">
        <v>41309</v>
      </c>
      <c r="D777" s="44" t="str">
        <f t="shared" si="93"/>
        <v>Şubat 2013</v>
      </c>
      <c r="E777" s="45" t="s">
        <v>35</v>
      </c>
      <c r="F777" s="46">
        <v>7.5</v>
      </c>
      <c r="G777" s="47">
        <v>6</v>
      </c>
      <c r="H777" s="48">
        <f t="shared" si="94"/>
        <v>45</v>
      </c>
      <c r="I777" s="49">
        <v>3.5932203399999998</v>
      </c>
      <c r="J777" s="50">
        <v>3.07</v>
      </c>
      <c r="K777" s="51">
        <f t="shared" si="90"/>
        <v>0.52322033999999995</v>
      </c>
      <c r="L777" s="53">
        <f t="shared" si="91"/>
        <v>2.5467796599999999</v>
      </c>
      <c r="M777" s="51">
        <f>IF(I777="",0,IF(K777&lt;0,Sayfa3!$P$5,Sayfa3!$S$5))</f>
        <v>0.15000000000000036</v>
      </c>
      <c r="N777" s="52" t="str">
        <f>IF(E777="","",IF(K777&lt;Sayfa3!$P$5,"P",IF(K777&gt;Sayfa3!$S$5,"P","")))</f>
        <v>P</v>
      </c>
      <c r="O777" s="53">
        <f t="shared" si="88"/>
        <v>2.3967796599999995</v>
      </c>
      <c r="P777" s="54">
        <f t="shared" si="89"/>
        <v>8.61</v>
      </c>
      <c r="Q777" s="55"/>
      <c r="R777" s="56" t="s">
        <v>35</v>
      </c>
    </row>
    <row r="778" spans="1:18" s="56" customFormat="1" ht="16.5" customHeight="1" outlineLevel="1">
      <c r="A778" s="41">
        <f t="shared" si="95"/>
        <v>8.61</v>
      </c>
      <c r="B778" s="42">
        <f t="shared" si="92"/>
        <v>767</v>
      </c>
      <c r="C778" s="43">
        <v>41309</v>
      </c>
      <c r="D778" s="44" t="str">
        <f t="shared" si="93"/>
        <v>Şubat 2013</v>
      </c>
      <c r="E778" s="45" t="s">
        <v>35</v>
      </c>
      <c r="F778" s="46">
        <v>7.5</v>
      </c>
      <c r="G778" s="47">
        <v>6</v>
      </c>
      <c r="H778" s="48">
        <f t="shared" si="94"/>
        <v>45</v>
      </c>
      <c r="I778" s="49">
        <v>3.5932203399999998</v>
      </c>
      <c r="J778" s="50">
        <v>3.07</v>
      </c>
      <c r="K778" s="51">
        <f t="shared" si="90"/>
        <v>0.52322033999999995</v>
      </c>
      <c r="L778" s="53">
        <f t="shared" si="91"/>
        <v>2.5467796599999999</v>
      </c>
      <c r="M778" s="51">
        <f>IF(I778="",0,IF(K778&lt;0,Sayfa3!$P$5,Sayfa3!$S$5))</f>
        <v>0.15000000000000036</v>
      </c>
      <c r="N778" s="52" t="str">
        <f>IF(E778="","",IF(K778&lt;Sayfa3!$P$5,"P",IF(K778&gt;Sayfa3!$S$5,"P","")))</f>
        <v>P</v>
      </c>
      <c r="O778" s="53">
        <f t="shared" si="88"/>
        <v>2.3967796599999995</v>
      </c>
      <c r="P778" s="54">
        <f t="shared" si="89"/>
        <v>8.61</v>
      </c>
      <c r="Q778" s="55"/>
      <c r="R778" s="56" t="s">
        <v>35</v>
      </c>
    </row>
    <row r="779" spans="1:18" s="56" customFormat="1" ht="16.5" customHeight="1" outlineLevel="1">
      <c r="A779" s="41">
        <f t="shared" si="95"/>
        <v>8.5399999999999991</v>
      </c>
      <c r="B779" s="42">
        <f t="shared" si="92"/>
        <v>768</v>
      </c>
      <c r="C779" s="43">
        <v>41311</v>
      </c>
      <c r="D779" s="44" t="str">
        <f t="shared" si="93"/>
        <v>Şubat 2013</v>
      </c>
      <c r="E779" s="45" t="s">
        <v>35</v>
      </c>
      <c r="F779" s="46">
        <v>7.5</v>
      </c>
      <c r="G779" s="47">
        <v>6</v>
      </c>
      <c r="H779" s="48">
        <f t="shared" si="94"/>
        <v>45</v>
      </c>
      <c r="I779" s="57">
        <v>3.6525423728800002</v>
      </c>
      <c r="J779" s="50">
        <v>3.07</v>
      </c>
      <c r="K779" s="51">
        <f t="shared" si="90"/>
        <v>0.58254237288000033</v>
      </c>
      <c r="L779" s="53">
        <f t="shared" si="91"/>
        <v>2.4874576271199995</v>
      </c>
      <c r="M779" s="51">
        <f>IF(I779="",0,IF(K779&lt;0,Sayfa3!$P$5,Sayfa3!$S$5))</f>
        <v>0.15000000000000036</v>
      </c>
      <c r="N779" s="52" t="str">
        <f>IF(E779="","",IF(K779&lt;Sayfa3!$P$5,"P",IF(K779&gt;Sayfa3!$S$5,"P","")))</f>
        <v>P</v>
      </c>
      <c r="O779" s="53">
        <f t="shared" si="88"/>
        <v>2.3374576271199992</v>
      </c>
      <c r="P779" s="54">
        <f t="shared" si="89"/>
        <v>8.5399999999999991</v>
      </c>
      <c r="Q779" s="55"/>
      <c r="R779" s="56" t="s">
        <v>35</v>
      </c>
    </row>
    <row r="780" spans="1:18" s="56" customFormat="1" ht="16.5" customHeight="1" outlineLevel="1">
      <c r="A780" s="41">
        <f t="shared" si="95"/>
        <v>8.5399999999999991</v>
      </c>
      <c r="B780" s="42">
        <f t="shared" si="92"/>
        <v>769</v>
      </c>
      <c r="C780" s="43">
        <v>41311</v>
      </c>
      <c r="D780" s="44" t="str">
        <f t="shared" si="93"/>
        <v>Şubat 2013</v>
      </c>
      <c r="E780" s="45" t="s">
        <v>35</v>
      </c>
      <c r="F780" s="46">
        <v>7.5</v>
      </c>
      <c r="G780" s="47">
        <v>6</v>
      </c>
      <c r="H780" s="48">
        <f t="shared" si="94"/>
        <v>45</v>
      </c>
      <c r="I780" s="57">
        <v>3.6525423728800002</v>
      </c>
      <c r="J780" s="50">
        <v>3.07</v>
      </c>
      <c r="K780" s="51">
        <f t="shared" si="90"/>
        <v>0.58254237288000033</v>
      </c>
      <c r="L780" s="53">
        <f t="shared" si="91"/>
        <v>2.4874576271199995</v>
      </c>
      <c r="M780" s="51">
        <f>IF(I780="",0,IF(K780&lt;0,Sayfa3!$P$5,Sayfa3!$S$5))</f>
        <v>0.15000000000000036</v>
      </c>
      <c r="N780" s="52" t="str">
        <f>IF(E780="","",IF(K780&lt;Sayfa3!$P$5,"P",IF(K780&gt;Sayfa3!$S$5,"P","")))</f>
        <v>P</v>
      </c>
      <c r="O780" s="53">
        <f t="shared" ref="O780:O843" si="96">IF(N780="",0,L780-M780)</f>
        <v>2.3374576271199992</v>
      </c>
      <c r="P780" s="54">
        <f t="shared" ref="P780:P843" si="97">ROUND(I780*O780,2)</f>
        <v>8.5399999999999991</v>
      </c>
      <c r="Q780" s="55"/>
      <c r="R780" s="56" t="s">
        <v>35</v>
      </c>
    </row>
    <row r="781" spans="1:18" s="56" customFormat="1" ht="16.5" customHeight="1" outlineLevel="1">
      <c r="A781" s="41">
        <f t="shared" si="95"/>
        <v>8.5399999999999991</v>
      </c>
      <c r="B781" s="42">
        <f t="shared" si="92"/>
        <v>770</v>
      </c>
      <c r="C781" s="43">
        <v>41311</v>
      </c>
      <c r="D781" s="44" t="str">
        <f t="shared" si="93"/>
        <v>Şubat 2013</v>
      </c>
      <c r="E781" s="45" t="s">
        <v>35</v>
      </c>
      <c r="F781" s="46">
        <v>7.5</v>
      </c>
      <c r="G781" s="47">
        <v>6</v>
      </c>
      <c r="H781" s="48">
        <f t="shared" si="94"/>
        <v>45</v>
      </c>
      <c r="I781" s="57">
        <v>3.6525423728800002</v>
      </c>
      <c r="J781" s="50">
        <v>3.07</v>
      </c>
      <c r="K781" s="51">
        <f t="shared" ref="K781:K844" si="98">I781-J781</f>
        <v>0.58254237288000033</v>
      </c>
      <c r="L781" s="53">
        <f t="shared" ref="L781:L844" si="99">J781-K781</f>
        <v>2.4874576271199995</v>
      </c>
      <c r="M781" s="51">
        <f>IF(I781="",0,IF(K781&lt;0,Sayfa3!$P$5,Sayfa3!$S$5))</f>
        <v>0.15000000000000036</v>
      </c>
      <c r="N781" s="52" t="str">
        <f>IF(E781="","",IF(K781&lt;Sayfa3!$P$5,"P",IF(K781&gt;Sayfa3!$S$5,"P","")))</f>
        <v>P</v>
      </c>
      <c r="O781" s="53">
        <f t="shared" si="96"/>
        <v>2.3374576271199992</v>
      </c>
      <c r="P781" s="54">
        <f t="shared" si="97"/>
        <v>8.5399999999999991</v>
      </c>
      <c r="Q781" s="55"/>
      <c r="R781" s="56" t="s">
        <v>35</v>
      </c>
    </row>
    <row r="782" spans="1:18" s="56" customFormat="1" ht="16.5" customHeight="1" outlineLevel="1">
      <c r="A782" s="41">
        <f t="shared" si="95"/>
        <v>8.5399999999999991</v>
      </c>
      <c r="B782" s="42">
        <f t="shared" ref="B782:B845" si="100">IF(C782&lt;&gt;"",B781+1,"")</f>
        <v>771</v>
      </c>
      <c r="C782" s="43">
        <v>41311</v>
      </c>
      <c r="D782" s="44" t="str">
        <f t="shared" ref="D782:D845" si="101">IF(C782="","",CONCATENATE(TEXT(C782,"AAAA")," ",TEXT(C782,"YYYY")))</f>
        <v>Şubat 2013</v>
      </c>
      <c r="E782" s="45" t="s">
        <v>35</v>
      </c>
      <c r="F782" s="46">
        <v>5</v>
      </c>
      <c r="G782" s="47">
        <v>6</v>
      </c>
      <c r="H782" s="48">
        <f t="shared" ref="H782:H845" si="102">ROUND(F782*G782,2)</f>
        <v>30</v>
      </c>
      <c r="I782" s="57">
        <v>3.6525423728800002</v>
      </c>
      <c r="J782" s="50">
        <v>3.07</v>
      </c>
      <c r="K782" s="51">
        <f t="shared" si="98"/>
        <v>0.58254237288000033</v>
      </c>
      <c r="L782" s="53">
        <f t="shared" si="99"/>
        <v>2.4874576271199995</v>
      </c>
      <c r="M782" s="51">
        <f>IF(I782="",0,IF(K782&lt;0,Sayfa3!$P$5,Sayfa3!$S$5))</f>
        <v>0.15000000000000036</v>
      </c>
      <c r="N782" s="52" t="str">
        <f>IF(E782="","",IF(K782&lt;Sayfa3!$P$5,"P",IF(K782&gt;Sayfa3!$S$5,"P","")))</f>
        <v>P</v>
      </c>
      <c r="O782" s="53">
        <f t="shared" si="96"/>
        <v>2.3374576271199992</v>
      </c>
      <c r="P782" s="54">
        <f t="shared" si="97"/>
        <v>8.5399999999999991</v>
      </c>
      <c r="Q782" s="55"/>
      <c r="R782" s="56" t="s">
        <v>35</v>
      </c>
    </row>
    <row r="783" spans="1:18" s="56" customFormat="1" ht="16.5" customHeight="1" outlineLevel="1">
      <c r="A783" s="41">
        <f t="shared" si="95"/>
        <v>8.5399999999999991</v>
      </c>
      <c r="B783" s="42">
        <f t="shared" si="100"/>
        <v>772</v>
      </c>
      <c r="C783" s="43">
        <v>41311</v>
      </c>
      <c r="D783" s="44" t="str">
        <f t="shared" si="101"/>
        <v>Şubat 2013</v>
      </c>
      <c r="E783" s="45" t="s">
        <v>35</v>
      </c>
      <c r="F783" s="46">
        <v>2</v>
      </c>
      <c r="G783" s="47">
        <v>6</v>
      </c>
      <c r="H783" s="48">
        <f t="shared" si="102"/>
        <v>12</v>
      </c>
      <c r="I783" s="57">
        <v>3.6525423728800002</v>
      </c>
      <c r="J783" s="50">
        <v>3.07</v>
      </c>
      <c r="K783" s="51">
        <f t="shared" si="98"/>
        <v>0.58254237288000033</v>
      </c>
      <c r="L783" s="53">
        <f t="shared" si="99"/>
        <v>2.4874576271199995</v>
      </c>
      <c r="M783" s="51">
        <f>IF(I783="",0,IF(K783&lt;0,Sayfa3!$P$5,Sayfa3!$S$5))</f>
        <v>0.15000000000000036</v>
      </c>
      <c r="N783" s="52" t="str">
        <f>IF(E783="","",IF(K783&lt;Sayfa3!$P$5,"P",IF(K783&gt;Sayfa3!$S$5,"P","")))</f>
        <v>P</v>
      </c>
      <c r="O783" s="53">
        <f t="shared" si="96"/>
        <v>2.3374576271199992</v>
      </c>
      <c r="P783" s="54">
        <f t="shared" si="97"/>
        <v>8.5399999999999991</v>
      </c>
      <c r="Q783" s="55"/>
      <c r="R783" s="56" t="s">
        <v>35</v>
      </c>
    </row>
    <row r="784" spans="1:18" s="56" customFormat="1" ht="16.5" customHeight="1" outlineLevel="1">
      <c r="A784" s="41">
        <f t="shared" si="95"/>
        <v>8.5399999999999991</v>
      </c>
      <c r="B784" s="42">
        <f t="shared" si="100"/>
        <v>773</v>
      </c>
      <c r="C784" s="43">
        <v>41311</v>
      </c>
      <c r="D784" s="44" t="str">
        <f t="shared" si="101"/>
        <v>Şubat 2013</v>
      </c>
      <c r="E784" s="45" t="s">
        <v>35</v>
      </c>
      <c r="F784" s="46">
        <v>3</v>
      </c>
      <c r="G784" s="47">
        <v>6</v>
      </c>
      <c r="H784" s="48">
        <f t="shared" si="102"/>
        <v>18</v>
      </c>
      <c r="I784" s="57">
        <v>3.6525423728800002</v>
      </c>
      <c r="J784" s="50">
        <v>3.07</v>
      </c>
      <c r="K784" s="51">
        <f t="shared" si="98"/>
        <v>0.58254237288000033</v>
      </c>
      <c r="L784" s="53">
        <f t="shared" si="99"/>
        <v>2.4874576271199995</v>
      </c>
      <c r="M784" s="51">
        <f>IF(I784="",0,IF(K784&lt;0,Sayfa3!$P$5,Sayfa3!$S$5))</f>
        <v>0.15000000000000036</v>
      </c>
      <c r="N784" s="52" t="str">
        <f>IF(E784="","",IF(K784&lt;Sayfa3!$P$5,"P",IF(K784&gt;Sayfa3!$S$5,"P","")))</f>
        <v>P</v>
      </c>
      <c r="O784" s="53">
        <f t="shared" si="96"/>
        <v>2.3374576271199992</v>
      </c>
      <c r="P784" s="54">
        <f t="shared" si="97"/>
        <v>8.5399999999999991</v>
      </c>
      <c r="Q784" s="55"/>
      <c r="R784" s="56" t="s">
        <v>35</v>
      </c>
    </row>
    <row r="785" spans="1:18" s="56" customFormat="1" ht="16.5" customHeight="1" outlineLevel="1">
      <c r="A785" s="41">
        <f t="shared" ref="A785:A848" si="103">IF(P785="","",P785)</f>
        <v>8.5399999999999991</v>
      </c>
      <c r="B785" s="42">
        <f t="shared" si="100"/>
        <v>774</v>
      </c>
      <c r="C785" s="43">
        <v>41311</v>
      </c>
      <c r="D785" s="44" t="str">
        <f t="shared" si="101"/>
        <v>Şubat 2013</v>
      </c>
      <c r="E785" s="45" t="s">
        <v>35</v>
      </c>
      <c r="F785" s="46">
        <v>7</v>
      </c>
      <c r="G785" s="47">
        <v>6</v>
      </c>
      <c r="H785" s="48">
        <f t="shared" si="102"/>
        <v>42</v>
      </c>
      <c r="I785" s="57">
        <v>3.6525423728800002</v>
      </c>
      <c r="J785" s="50">
        <v>3.07</v>
      </c>
      <c r="K785" s="51">
        <f t="shared" si="98"/>
        <v>0.58254237288000033</v>
      </c>
      <c r="L785" s="53">
        <f t="shared" si="99"/>
        <v>2.4874576271199995</v>
      </c>
      <c r="M785" s="51">
        <f>IF(I785="",0,IF(K785&lt;0,Sayfa3!$P$5,Sayfa3!$S$5))</f>
        <v>0.15000000000000036</v>
      </c>
      <c r="N785" s="52" t="str">
        <f>IF(E785="","",IF(K785&lt;Sayfa3!$P$5,"P",IF(K785&gt;Sayfa3!$S$5,"P","")))</f>
        <v>P</v>
      </c>
      <c r="O785" s="53">
        <f t="shared" si="96"/>
        <v>2.3374576271199992</v>
      </c>
      <c r="P785" s="54">
        <f t="shared" si="97"/>
        <v>8.5399999999999991</v>
      </c>
      <c r="Q785" s="55"/>
      <c r="R785" s="56" t="s">
        <v>35</v>
      </c>
    </row>
    <row r="786" spans="1:18" s="56" customFormat="1" ht="16.5" customHeight="1" outlineLevel="1">
      <c r="A786" s="41">
        <f t="shared" si="103"/>
        <v>8.5399999999999991</v>
      </c>
      <c r="B786" s="42">
        <f t="shared" si="100"/>
        <v>775</v>
      </c>
      <c r="C786" s="43">
        <v>41311</v>
      </c>
      <c r="D786" s="44" t="str">
        <f t="shared" si="101"/>
        <v>Şubat 2013</v>
      </c>
      <c r="E786" s="45" t="s">
        <v>35</v>
      </c>
      <c r="F786" s="46">
        <v>7.5</v>
      </c>
      <c r="G786" s="47">
        <v>6</v>
      </c>
      <c r="H786" s="48">
        <f t="shared" si="102"/>
        <v>45</v>
      </c>
      <c r="I786" s="57">
        <v>3.6525423728800002</v>
      </c>
      <c r="J786" s="50">
        <v>3.07</v>
      </c>
      <c r="K786" s="51">
        <f t="shared" si="98"/>
        <v>0.58254237288000033</v>
      </c>
      <c r="L786" s="53">
        <f t="shared" si="99"/>
        <v>2.4874576271199995</v>
      </c>
      <c r="M786" s="51">
        <f>IF(I786="",0,IF(K786&lt;0,Sayfa3!$P$5,Sayfa3!$S$5))</f>
        <v>0.15000000000000036</v>
      </c>
      <c r="N786" s="52" t="str">
        <f>IF(E786="","",IF(K786&lt;Sayfa3!$P$5,"P",IF(K786&gt;Sayfa3!$S$5,"P","")))</f>
        <v>P</v>
      </c>
      <c r="O786" s="53">
        <f t="shared" si="96"/>
        <v>2.3374576271199992</v>
      </c>
      <c r="P786" s="54">
        <f t="shared" si="97"/>
        <v>8.5399999999999991</v>
      </c>
      <c r="Q786" s="55"/>
      <c r="R786" s="56" t="s">
        <v>35</v>
      </c>
    </row>
    <row r="787" spans="1:18" s="56" customFormat="1" ht="16.5" customHeight="1" outlineLevel="1">
      <c r="A787" s="41">
        <f t="shared" si="103"/>
        <v>8.5399999999999991</v>
      </c>
      <c r="B787" s="42">
        <f t="shared" si="100"/>
        <v>776</v>
      </c>
      <c r="C787" s="43">
        <v>41311</v>
      </c>
      <c r="D787" s="44" t="str">
        <f t="shared" si="101"/>
        <v>Şubat 2013</v>
      </c>
      <c r="E787" s="45" t="s">
        <v>35</v>
      </c>
      <c r="F787" s="46">
        <v>3</v>
      </c>
      <c r="G787" s="47">
        <v>6</v>
      </c>
      <c r="H787" s="48">
        <f t="shared" si="102"/>
        <v>18</v>
      </c>
      <c r="I787" s="57">
        <v>3.6525423728800002</v>
      </c>
      <c r="J787" s="50">
        <v>3.07</v>
      </c>
      <c r="K787" s="51">
        <f t="shared" si="98"/>
        <v>0.58254237288000033</v>
      </c>
      <c r="L787" s="53">
        <f t="shared" si="99"/>
        <v>2.4874576271199995</v>
      </c>
      <c r="M787" s="51">
        <f>IF(I787="",0,IF(K787&lt;0,Sayfa3!$P$5,Sayfa3!$S$5))</f>
        <v>0.15000000000000036</v>
      </c>
      <c r="N787" s="52" t="str">
        <f>IF(E787="","",IF(K787&lt;Sayfa3!$P$5,"P",IF(K787&gt;Sayfa3!$S$5,"P","")))</f>
        <v>P</v>
      </c>
      <c r="O787" s="53">
        <f t="shared" si="96"/>
        <v>2.3374576271199992</v>
      </c>
      <c r="P787" s="54">
        <f t="shared" si="97"/>
        <v>8.5399999999999991</v>
      </c>
      <c r="Q787" s="55"/>
      <c r="R787" s="56" t="s">
        <v>35</v>
      </c>
    </row>
    <row r="788" spans="1:18" s="56" customFormat="1" ht="16.5" customHeight="1" outlineLevel="1">
      <c r="A788" s="41">
        <f t="shared" si="103"/>
        <v>8.5399999999999991</v>
      </c>
      <c r="B788" s="42">
        <f t="shared" si="100"/>
        <v>777</v>
      </c>
      <c r="C788" s="43">
        <v>41311</v>
      </c>
      <c r="D788" s="44" t="str">
        <f t="shared" si="101"/>
        <v>Şubat 2013</v>
      </c>
      <c r="E788" s="45" t="s">
        <v>35</v>
      </c>
      <c r="F788" s="46">
        <v>7</v>
      </c>
      <c r="G788" s="47">
        <v>6</v>
      </c>
      <c r="H788" s="48">
        <f t="shared" si="102"/>
        <v>42</v>
      </c>
      <c r="I788" s="57">
        <v>3.6525423728800002</v>
      </c>
      <c r="J788" s="50">
        <v>3.07</v>
      </c>
      <c r="K788" s="51">
        <f t="shared" si="98"/>
        <v>0.58254237288000033</v>
      </c>
      <c r="L788" s="53">
        <f t="shared" si="99"/>
        <v>2.4874576271199995</v>
      </c>
      <c r="M788" s="51">
        <f>IF(I788="",0,IF(K788&lt;0,Sayfa3!$P$5,Sayfa3!$S$5))</f>
        <v>0.15000000000000036</v>
      </c>
      <c r="N788" s="52" t="str">
        <f>IF(E788="","",IF(K788&lt;Sayfa3!$P$5,"P",IF(K788&gt;Sayfa3!$S$5,"P","")))</f>
        <v>P</v>
      </c>
      <c r="O788" s="53">
        <f t="shared" si="96"/>
        <v>2.3374576271199992</v>
      </c>
      <c r="P788" s="54">
        <f t="shared" si="97"/>
        <v>8.5399999999999991</v>
      </c>
      <c r="Q788" s="55"/>
      <c r="R788" s="56" t="s">
        <v>35</v>
      </c>
    </row>
    <row r="789" spans="1:18" s="56" customFormat="1" ht="16.5" customHeight="1" outlineLevel="1">
      <c r="A789" s="41">
        <f t="shared" si="103"/>
        <v>8.5399999999999991</v>
      </c>
      <c r="B789" s="42">
        <f t="shared" si="100"/>
        <v>778</v>
      </c>
      <c r="C789" s="43">
        <v>41311</v>
      </c>
      <c r="D789" s="44" t="str">
        <f t="shared" si="101"/>
        <v>Şubat 2013</v>
      </c>
      <c r="E789" s="45" t="s">
        <v>35</v>
      </c>
      <c r="F789" s="46">
        <v>7</v>
      </c>
      <c r="G789" s="47">
        <v>6</v>
      </c>
      <c r="H789" s="48">
        <f t="shared" si="102"/>
        <v>42</v>
      </c>
      <c r="I789" s="57">
        <v>3.6525423728800002</v>
      </c>
      <c r="J789" s="50">
        <v>3.07</v>
      </c>
      <c r="K789" s="51">
        <f t="shared" si="98"/>
        <v>0.58254237288000033</v>
      </c>
      <c r="L789" s="53">
        <f t="shared" si="99"/>
        <v>2.4874576271199995</v>
      </c>
      <c r="M789" s="51">
        <f>IF(I789="",0,IF(K789&lt;0,Sayfa3!$P$5,Sayfa3!$S$5))</f>
        <v>0.15000000000000036</v>
      </c>
      <c r="N789" s="52" t="str">
        <f>IF(E789="","",IF(K789&lt;Sayfa3!$P$5,"P",IF(K789&gt;Sayfa3!$S$5,"P","")))</f>
        <v>P</v>
      </c>
      <c r="O789" s="53">
        <f t="shared" si="96"/>
        <v>2.3374576271199992</v>
      </c>
      <c r="P789" s="54">
        <f t="shared" si="97"/>
        <v>8.5399999999999991</v>
      </c>
      <c r="Q789" s="55"/>
      <c r="R789" s="56" t="s">
        <v>35</v>
      </c>
    </row>
    <row r="790" spans="1:18" s="56" customFormat="1" ht="16.5" customHeight="1" outlineLevel="1">
      <c r="A790" s="41">
        <f t="shared" si="103"/>
        <v>8.5399999999999991</v>
      </c>
      <c r="B790" s="42">
        <f t="shared" si="100"/>
        <v>779</v>
      </c>
      <c r="C790" s="43">
        <v>41311</v>
      </c>
      <c r="D790" s="44" t="str">
        <f t="shared" si="101"/>
        <v>Şubat 2013</v>
      </c>
      <c r="E790" s="45" t="s">
        <v>35</v>
      </c>
      <c r="F790" s="46">
        <v>3</v>
      </c>
      <c r="G790" s="47">
        <v>6</v>
      </c>
      <c r="H790" s="48">
        <f t="shared" si="102"/>
        <v>18</v>
      </c>
      <c r="I790" s="57">
        <v>3.6525423728800002</v>
      </c>
      <c r="J790" s="50">
        <v>3.07</v>
      </c>
      <c r="K790" s="51">
        <f t="shared" si="98"/>
        <v>0.58254237288000033</v>
      </c>
      <c r="L790" s="53">
        <f t="shared" si="99"/>
        <v>2.4874576271199995</v>
      </c>
      <c r="M790" s="51">
        <f>IF(I790="",0,IF(K790&lt;0,Sayfa3!$P$5,Sayfa3!$S$5))</f>
        <v>0.15000000000000036</v>
      </c>
      <c r="N790" s="52" t="str">
        <f>IF(E790="","",IF(K790&lt;Sayfa3!$P$5,"P",IF(K790&gt;Sayfa3!$S$5,"P","")))</f>
        <v>P</v>
      </c>
      <c r="O790" s="53">
        <f t="shared" si="96"/>
        <v>2.3374576271199992</v>
      </c>
      <c r="P790" s="54">
        <f t="shared" si="97"/>
        <v>8.5399999999999991</v>
      </c>
      <c r="Q790" s="55"/>
      <c r="R790" s="56" t="s">
        <v>35</v>
      </c>
    </row>
    <row r="791" spans="1:18" s="56" customFormat="1" ht="16.5" customHeight="1" outlineLevel="1">
      <c r="A791" s="41">
        <f t="shared" si="103"/>
        <v>8.5399999999999991</v>
      </c>
      <c r="B791" s="42">
        <f t="shared" si="100"/>
        <v>780</v>
      </c>
      <c r="C791" s="43">
        <v>41311</v>
      </c>
      <c r="D791" s="44" t="str">
        <f t="shared" si="101"/>
        <v>Şubat 2013</v>
      </c>
      <c r="E791" s="45" t="s">
        <v>35</v>
      </c>
      <c r="F791" s="46">
        <v>3</v>
      </c>
      <c r="G791" s="47">
        <v>6</v>
      </c>
      <c r="H791" s="48">
        <f t="shared" si="102"/>
        <v>18</v>
      </c>
      <c r="I791" s="57">
        <v>3.6525423728800002</v>
      </c>
      <c r="J791" s="50">
        <v>3.07</v>
      </c>
      <c r="K791" s="51">
        <f t="shared" si="98"/>
        <v>0.58254237288000033</v>
      </c>
      <c r="L791" s="53">
        <f t="shared" si="99"/>
        <v>2.4874576271199995</v>
      </c>
      <c r="M791" s="51">
        <f>IF(I791="",0,IF(K791&lt;0,Sayfa3!$P$5,Sayfa3!$S$5))</f>
        <v>0.15000000000000036</v>
      </c>
      <c r="N791" s="52" t="str">
        <f>IF(E791="","",IF(K791&lt;Sayfa3!$P$5,"P",IF(K791&gt;Sayfa3!$S$5,"P","")))</f>
        <v>P</v>
      </c>
      <c r="O791" s="53">
        <f t="shared" si="96"/>
        <v>2.3374576271199992</v>
      </c>
      <c r="P791" s="54">
        <f t="shared" si="97"/>
        <v>8.5399999999999991</v>
      </c>
      <c r="Q791" s="55"/>
      <c r="R791" s="56" t="s">
        <v>35</v>
      </c>
    </row>
    <row r="792" spans="1:18" s="56" customFormat="1" ht="16.5" customHeight="1" outlineLevel="1">
      <c r="A792" s="41">
        <f t="shared" si="103"/>
        <v>8.5399999999999991</v>
      </c>
      <c r="B792" s="42">
        <f t="shared" si="100"/>
        <v>781</v>
      </c>
      <c r="C792" s="43">
        <v>41311</v>
      </c>
      <c r="D792" s="44" t="str">
        <f t="shared" si="101"/>
        <v>Şubat 2013</v>
      </c>
      <c r="E792" s="45" t="s">
        <v>35</v>
      </c>
      <c r="F792" s="46">
        <v>1</v>
      </c>
      <c r="G792" s="47">
        <v>6</v>
      </c>
      <c r="H792" s="48">
        <f t="shared" si="102"/>
        <v>6</v>
      </c>
      <c r="I792" s="57">
        <v>3.6525423728800002</v>
      </c>
      <c r="J792" s="50">
        <v>3.07</v>
      </c>
      <c r="K792" s="51">
        <f t="shared" si="98"/>
        <v>0.58254237288000033</v>
      </c>
      <c r="L792" s="53">
        <f t="shared" si="99"/>
        <v>2.4874576271199995</v>
      </c>
      <c r="M792" s="51">
        <f>IF(I792="",0,IF(K792&lt;0,Sayfa3!$P$5,Sayfa3!$S$5))</f>
        <v>0.15000000000000036</v>
      </c>
      <c r="N792" s="52" t="str">
        <f>IF(E792="","",IF(K792&lt;Sayfa3!$P$5,"P",IF(K792&gt;Sayfa3!$S$5,"P","")))</f>
        <v>P</v>
      </c>
      <c r="O792" s="53">
        <f t="shared" si="96"/>
        <v>2.3374576271199992</v>
      </c>
      <c r="P792" s="54">
        <f t="shared" si="97"/>
        <v>8.5399999999999991</v>
      </c>
      <c r="Q792" s="55"/>
      <c r="R792" s="56" t="s">
        <v>35</v>
      </c>
    </row>
    <row r="793" spans="1:18" s="56" customFormat="1" ht="16.5" customHeight="1" outlineLevel="1">
      <c r="A793" s="41">
        <f t="shared" si="103"/>
        <v>8.5399999999999991</v>
      </c>
      <c r="B793" s="42">
        <f t="shared" si="100"/>
        <v>782</v>
      </c>
      <c r="C793" s="43">
        <v>41313</v>
      </c>
      <c r="D793" s="44" t="str">
        <f t="shared" si="101"/>
        <v>Şubat 2013</v>
      </c>
      <c r="E793" s="45" t="s">
        <v>35</v>
      </c>
      <c r="F793" s="46">
        <v>3</v>
      </c>
      <c r="G793" s="47">
        <v>6</v>
      </c>
      <c r="H793" s="48">
        <f t="shared" si="102"/>
        <v>18</v>
      </c>
      <c r="I793" s="57">
        <v>3.6525423728800002</v>
      </c>
      <c r="J793" s="50">
        <v>3.07</v>
      </c>
      <c r="K793" s="51">
        <f t="shared" si="98"/>
        <v>0.58254237288000033</v>
      </c>
      <c r="L793" s="53">
        <f t="shared" si="99"/>
        <v>2.4874576271199995</v>
      </c>
      <c r="M793" s="51">
        <f>IF(I793="",0,IF(K793&lt;0,Sayfa3!$P$5,Sayfa3!$S$5))</f>
        <v>0.15000000000000036</v>
      </c>
      <c r="N793" s="52" t="str">
        <f>IF(E793="","",IF(K793&lt;Sayfa3!$P$5,"P",IF(K793&gt;Sayfa3!$S$5,"P","")))</f>
        <v>P</v>
      </c>
      <c r="O793" s="53">
        <f t="shared" si="96"/>
        <v>2.3374576271199992</v>
      </c>
      <c r="P793" s="54">
        <f t="shared" si="97"/>
        <v>8.5399999999999991</v>
      </c>
      <c r="Q793" s="55"/>
      <c r="R793" s="56" t="s">
        <v>35</v>
      </c>
    </row>
    <row r="794" spans="1:18" s="56" customFormat="1" ht="16.5" customHeight="1" outlineLevel="1">
      <c r="A794" s="41">
        <f t="shared" si="103"/>
        <v>8.5399999999999991</v>
      </c>
      <c r="B794" s="42">
        <f t="shared" si="100"/>
        <v>783</v>
      </c>
      <c r="C794" s="43">
        <v>41313</v>
      </c>
      <c r="D794" s="44" t="str">
        <f t="shared" si="101"/>
        <v>Şubat 2013</v>
      </c>
      <c r="E794" s="45" t="s">
        <v>35</v>
      </c>
      <c r="F794" s="46">
        <v>7</v>
      </c>
      <c r="G794" s="47">
        <v>6</v>
      </c>
      <c r="H794" s="48">
        <f t="shared" si="102"/>
        <v>42</v>
      </c>
      <c r="I794" s="57">
        <v>3.6525423728800002</v>
      </c>
      <c r="J794" s="50">
        <v>3.07</v>
      </c>
      <c r="K794" s="51">
        <f t="shared" si="98"/>
        <v>0.58254237288000033</v>
      </c>
      <c r="L794" s="53">
        <f t="shared" si="99"/>
        <v>2.4874576271199995</v>
      </c>
      <c r="M794" s="51">
        <f>IF(I794="",0,IF(K794&lt;0,Sayfa3!$P$5,Sayfa3!$S$5))</f>
        <v>0.15000000000000036</v>
      </c>
      <c r="N794" s="52" t="str">
        <f>IF(E794="","",IF(K794&lt;Sayfa3!$P$5,"P",IF(K794&gt;Sayfa3!$S$5,"P","")))</f>
        <v>P</v>
      </c>
      <c r="O794" s="53">
        <f t="shared" si="96"/>
        <v>2.3374576271199992</v>
      </c>
      <c r="P794" s="54">
        <f t="shared" si="97"/>
        <v>8.5399999999999991</v>
      </c>
      <c r="Q794" s="55"/>
      <c r="R794" s="56" t="s">
        <v>35</v>
      </c>
    </row>
    <row r="795" spans="1:18" s="56" customFormat="1" ht="16.5" customHeight="1" outlineLevel="1">
      <c r="A795" s="41">
        <f t="shared" si="103"/>
        <v>8.5399999999999991</v>
      </c>
      <c r="B795" s="42">
        <f t="shared" si="100"/>
        <v>784</v>
      </c>
      <c r="C795" s="43">
        <v>41313</v>
      </c>
      <c r="D795" s="44" t="str">
        <f t="shared" si="101"/>
        <v>Şubat 2013</v>
      </c>
      <c r="E795" s="45" t="s">
        <v>37</v>
      </c>
      <c r="F795" s="46">
        <v>7</v>
      </c>
      <c r="G795" s="47">
        <v>6</v>
      </c>
      <c r="H795" s="48">
        <f t="shared" si="102"/>
        <v>42</v>
      </c>
      <c r="I795" s="57">
        <v>3.6525423728800002</v>
      </c>
      <c r="J795" s="50">
        <v>3.07</v>
      </c>
      <c r="K795" s="51">
        <f t="shared" si="98"/>
        <v>0.58254237288000033</v>
      </c>
      <c r="L795" s="53">
        <f t="shared" si="99"/>
        <v>2.4874576271199995</v>
      </c>
      <c r="M795" s="51">
        <f>IF(I795="",0,IF(K795&lt;0,Sayfa3!$P$5,Sayfa3!$S$5))</f>
        <v>0.15000000000000036</v>
      </c>
      <c r="N795" s="52" t="str">
        <f>IF(E795="","",IF(K795&lt;Sayfa3!$P$5,"P",IF(K795&gt;Sayfa3!$S$5,"P","")))</f>
        <v>P</v>
      </c>
      <c r="O795" s="53">
        <f t="shared" si="96"/>
        <v>2.3374576271199992</v>
      </c>
      <c r="P795" s="54">
        <f t="shared" si="97"/>
        <v>8.5399999999999991</v>
      </c>
      <c r="Q795" s="55"/>
      <c r="R795" s="56" t="s">
        <v>37</v>
      </c>
    </row>
    <row r="796" spans="1:18" s="56" customFormat="1" ht="16.5" customHeight="1" outlineLevel="1">
      <c r="A796" s="41">
        <f t="shared" si="103"/>
        <v>8.5399999999999991</v>
      </c>
      <c r="B796" s="42">
        <f t="shared" si="100"/>
        <v>785</v>
      </c>
      <c r="C796" s="43">
        <v>41313</v>
      </c>
      <c r="D796" s="44" t="str">
        <f t="shared" si="101"/>
        <v>Şubat 2013</v>
      </c>
      <c r="E796" s="45" t="s">
        <v>37</v>
      </c>
      <c r="F796" s="46">
        <v>3</v>
      </c>
      <c r="G796" s="47">
        <v>6</v>
      </c>
      <c r="H796" s="48">
        <f t="shared" si="102"/>
        <v>18</v>
      </c>
      <c r="I796" s="57">
        <v>3.6525423728800002</v>
      </c>
      <c r="J796" s="50">
        <v>3.07</v>
      </c>
      <c r="K796" s="51">
        <f t="shared" si="98"/>
        <v>0.58254237288000033</v>
      </c>
      <c r="L796" s="53">
        <f t="shared" si="99"/>
        <v>2.4874576271199995</v>
      </c>
      <c r="M796" s="51">
        <f>IF(I796="",0,IF(K796&lt;0,Sayfa3!$P$5,Sayfa3!$S$5))</f>
        <v>0.15000000000000036</v>
      </c>
      <c r="N796" s="52" t="str">
        <f>IF(E796="","",IF(K796&lt;Sayfa3!$P$5,"P",IF(K796&gt;Sayfa3!$S$5,"P","")))</f>
        <v>P</v>
      </c>
      <c r="O796" s="53">
        <f t="shared" si="96"/>
        <v>2.3374576271199992</v>
      </c>
      <c r="P796" s="54">
        <f t="shared" si="97"/>
        <v>8.5399999999999991</v>
      </c>
      <c r="Q796" s="55"/>
      <c r="R796" s="56" t="s">
        <v>37</v>
      </c>
    </row>
    <row r="797" spans="1:18" s="56" customFormat="1" ht="16.5" customHeight="1" outlineLevel="1">
      <c r="A797" s="41">
        <f t="shared" si="103"/>
        <v>8.5399999999999991</v>
      </c>
      <c r="B797" s="42">
        <f t="shared" si="100"/>
        <v>786</v>
      </c>
      <c r="C797" s="43">
        <v>41313</v>
      </c>
      <c r="D797" s="44" t="str">
        <f t="shared" si="101"/>
        <v>Şubat 2013</v>
      </c>
      <c r="E797" s="45" t="s">
        <v>37</v>
      </c>
      <c r="F797" s="46">
        <v>7.5</v>
      </c>
      <c r="G797" s="47">
        <v>6</v>
      </c>
      <c r="H797" s="48">
        <f t="shared" si="102"/>
        <v>45</v>
      </c>
      <c r="I797" s="57">
        <v>3.6525423728800002</v>
      </c>
      <c r="J797" s="50">
        <v>3.07</v>
      </c>
      <c r="K797" s="51">
        <f t="shared" si="98"/>
        <v>0.58254237288000033</v>
      </c>
      <c r="L797" s="53">
        <f t="shared" si="99"/>
        <v>2.4874576271199995</v>
      </c>
      <c r="M797" s="51">
        <f>IF(I797="",0,IF(K797&lt;0,Sayfa3!$P$5,Sayfa3!$S$5))</f>
        <v>0.15000000000000036</v>
      </c>
      <c r="N797" s="52" t="str">
        <f>IF(E797="","",IF(K797&lt;Sayfa3!$P$5,"P",IF(K797&gt;Sayfa3!$S$5,"P","")))</f>
        <v>P</v>
      </c>
      <c r="O797" s="53">
        <f t="shared" si="96"/>
        <v>2.3374576271199992</v>
      </c>
      <c r="P797" s="54">
        <f t="shared" si="97"/>
        <v>8.5399999999999991</v>
      </c>
      <c r="Q797" s="55"/>
      <c r="R797" s="56" t="s">
        <v>37</v>
      </c>
    </row>
    <row r="798" spans="1:18" s="56" customFormat="1" ht="16.5" customHeight="1" outlineLevel="1">
      <c r="A798" s="41">
        <f t="shared" si="103"/>
        <v>8.5399999999999991</v>
      </c>
      <c r="B798" s="42">
        <f t="shared" si="100"/>
        <v>787</v>
      </c>
      <c r="C798" s="43">
        <v>41313</v>
      </c>
      <c r="D798" s="44" t="str">
        <f t="shared" si="101"/>
        <v>Şubat 2013</v>
      </c>
      <c r="E798" s="45" t="s">
        <v>37</v>
      </c>
      <c r="F798" s="46">
        <v>5</v>
      </c>
      <c r="G798" s="47">
        <v>6</v>
      </c>
      <c r="H798" s="48">
        <f t="shared" si="102"/>
        <v>30</v>
      </c>
      <c r="I798" s="57">
        <v>3.6525423728800002</v>
      </c>
      <c r="J798" s="50">
        <v>3.07</v>
      </c>
      <c r="K798" s="51">
        <f t="shared" si="98"/>
        <v>0.58254237288000033</v>
      </c>
      <c r="L798" s="53">
        <f t="shared" si="99"/>
        <v>2.4874576271199995</v>
      </c>
      <c r="M798" s="51">
        <f>IF(I798="",0,IF(K798&lt;0,Sayfa3!$P$5,Sayfa3!$S$5))</f>
        <v>0.15000000000000036</v>
      </c>
      <c r="N798" s="52" t="str">
        <f>IF(E798="","",IF(K798&lt;Sayfa3!$P$5,"P",IF(K798&gt;Sayfa3!$S$5,"P","")))</f>
        <v>P</v>
      </c>
      <c r="O798" s="53">
        <f t="shared" si="96"/>
        <v>2.3374576271199992</v>
      </c>
      <c r="P798" s="54">
        <f t="shared" si="97"/>
        <v>8.5399999999999991</v>
      </c>
      <c r="Q798" s="55"/>
      <c r="R798" s="56" t="s">
        <v>37</v>
      </c>
    </row>
    <row r="799" spans="1:18" s="56" customFormat="1" ht="16.5" customHeight="1" outlineLevel="1">
      <c r="A799" s="41">
        <f t="shared" si="103"/>
        <v>8.5399999999999991</v>
      </c>
      <c r="B799" s="42">
        <f t="shared" si="100"/>
        <v>788</v>
      </c>
      <c r="C799" s="43">
        <v>41313</v>
      </c>
      <c r="D799" s="44" t="str">
        <f t="shared" si="101"/>
        <v>Şubat 2013</v>
      </c>
      <c r="E799" s="45" t="s">
        <v>37</v>
      </c>
      <c r="F799" s="46">
        <v>3</v>
      </c>
      <c r="G799" s="47">
        <v>6</v>
      </c>
      <c r="H799" s="48">
        <f t="shared" si="102"/>
        <v>18</v>
      </c>
      <c r="I799" s="57">
        <v>3.6525423728800002</v>
      </c>
      <c r="J799" s="50">
        <v>3.07</v>
      </c>
      <c r="K799" s="51">
        <f t="shared" si="98"/>
        <v>0.58254237288000033</v>
      </c>
      <c r="L799" s="53">
        <f t="shared" si="99"/>
        <v>2.4874576271199995</v>
      </c>
      <c r="M799" s="51">
        <f>IF(I799="",0,IF(K799&lt;0,Sayfa3!$P$5,Sayfa3!$S$5))</f>
        <v>0.15000000000000036</v>
      </c>
      <c r="N799" s="52" t="str">
        <f>IF(E799="","",IF(K799&lt;Sayfa3!$P$5,"P",IF(K799&gt;Sayfa3!$S$5,"P","")))</f>
        <v>P</v>
      </c>
      <c r="O799" s="53">
        <f t="shared" si="96"/>
        <v>2.3374576271199992</v>
      </c>
      <c r="P799" s="54">
        <f t="shared" si="97"/>
        <v>8.5399999999999991</v>
      </c>
      <c r="Q799" s="55"/>
      <c r="R799" s="56" t="s">
        <v>37</v>
      </c>
    </row>
    <row r="800" spans="1:18" s="56" customFormat="1" ht="16.5" customHeight="1" outlineLevel="1">
      <c r="A800" s="41">
        <f t="shared" si="103"/>
        <v>8.5399999999999991</v>
      </c>
      <c r="B800" s="42">
        <f t="shared" si="100"/>
        <v>789</v>
      </c>
      <c r="C800" s="43">
        <v>41313</v>
      </c>
      <c r="D800" s="44" t="str">
        <f t="shared" si="101"/>
        <v>Şubat 2013</v>
      </c>
      <c r="E800" s="45" t="s">
        <v>37</v>
      </c>
      <c r="F800" s="46">
        <v>7</v>
      </c>
      <c r="G800" s="47">
        <v>6</v>
      </c>
      <c r="H800" s="48">
        <f t="shared" si="102"/>
        <v>42</v>
      </c>
      <c r="I800" s="57">
        <v>3.6525423728800002</v>
      </c>
      <c r="J800" s="50">
        <v>3.07</v>
      </c>
      <c r="K800" s="51">
        <f t="shared" si="98"/>
        <v>0.58254237288000033</v>
      </c>
      <c r="L800" s="53">
        <f t="shared" si="99"/>
        <v>2.4874576271199995</v>
      </c>
      <c r="M800" s="51">
        <f>IF(I800="",0,IF(K800&lt;0,Sayfa3!$P$5,Sayfa3!$S$5))</f>
        <v>0.15000000000000036</v>
      </c>
      <c r="N800" s="52" t="str">
        <f>IF(E800="","",IF(K800&lt;Sayfa3!$P$5,"P",IF(K800&gt;Sayfa3!$S$5,"P","")))</f>
        <v>P</v>
      </c>
      <c r="O800" s="53">
        <f t="shared" si="96"/>
        <v>2.3374576271199992</v>
      </c>
      <c r="P800" s="54">
        <f t="shared" si="97"/>
        <v>8.5399999999999991</v>
      </c>
      <c r="Q800" s="55"/>
      <c r="R800" s="56" t="s">
        <v>37</v>
      </c>
    </row>
    <row r="801" spans="1:18" s="56" customFormat="1" ht="16.5" customHeight="1" outlineLevel="1">
      <c r="A801" s="41">
        <f t="shared" si="103"/>
        <v>8.5399999999999991</v>
      </c>
      <c r="B801" s="42">
        <f t="shared" si="100"/>
        <v>790</v>
      </c>
      <c r="C801" s="43">
        <v>41313</v>
      </c>
      <c r="D801" s="44" t="str">
        <f t="shared" si="101"/>
        <v>Şubat 2013</v>
      </c>
      <c r="E801" s="45" t="s">
        <v>37</v>
      </c>
      <c r="F801" s="46">
        <v>7.5</v>
      </c>
      <c r="G801" s="47">
        <v>6</v>
      </c>
      <c r="H801" s="48">
        <f t="shared" si="102"/>
        <v>45</v>
      </c>
      <c r="I801" s="57">
        <v>3.6525423728800002</v>
      </c>
      <c r="J801" s="50">
        <v>3.07</v>
      </c>
      <c r="K801" s="51">
        <f t="shared" si="98"/>
        <v>0.58254237288000033</v>
      </c>
      <c r="L801" s="53">
        <f t="shared" si="99"/>
        <v>2.4874576271199995</v>
      </c>
      <c r="M801" s="51">
        <f>IF(I801="",0,IF(K801&lt;0,Sayfa3!$P$5,Sayfa3!$S$5))</f>
        <v>0.15000000000000036</v>
      </c>
      <c r="N801" s="52" t="str">
        <f>IF(E801="","",IF(K801&lt;Sayfa3!$P$5,"P",IF(K801&gt;Sayfa3!$S$5,"P","")))</f>
        <v>P</v>
      </c>
      <c r="O801" s="53">
        <f t="shared" si="96"/>
        <v>2.3374576271199992</v>
      </c>
      <c r="P801" s="54">
        <f t="shared" si="97"/>
        <v>8.5399999999999991</v>
      </c>
      <c r="Q801" s="55"/>
      <c r="R801" s="56" t="s">
        <v>37</v>
      </c>
    </row>
    <row r="802" spans="1:18" s="56" customFormat="1" ht="16.5" customHeight="1" outlineLevel="1">
      <c r="A802" s="41">
        <f t="shared" si="103"/>
        <v>8.5399999999999991</v>
      </c>
      <c r="B802" s="42">
        <f t="shared" si="100"/>
        <v>791</v>
      </c>
      <c r="C802" s="43">
        <v>41313</v>
      </c>
      <c r="D802" s="44" t="str">
        <f t="shared" si="101"/>
        <v>Şubat 2013</v>
      </c>
      <c r="E802" s="45" t="s">
        <v>37</v>
      </c>
      <c r="F802" s="46">
        <v>7.5</v>
      </c>
      <c r="G802" s="47">
        <v>6</v>
      </c>
      <c r="H802" s="48">
        <f t="shared" si="102"/>
        <v>45</v>
      </c>
      <c r="I802" s="57">
        <v>3.6525423728800002</v>
      </c>
      <c r="J802" s="50">
        <v>3.07</v>
      </c>
      <c r="K802" s="51">
        <f t="shared" si="98"/>
        <v>0.58254237288000033</v>
      </c>
      <c r="L802" s="53">
        <f t="shared" si="99"/>
        <v>2.4874576271199995</v>
      </c>
      <c r="M802" s="51">
        <f>IF(I802="",0,IF(K802&lt;0,Sayfa3!$P$5,Sayfa3!$S$5))</f>
        <v>0.15000000000000036</v>
      </c>
      <c r="N802" s="52" t="str">
        <f>IF(E802="","",IF(K802&lt;Sayfa3!$P$5,"P",IF(K802&gt;Sayfa3!$S$5,"P","")))</f>
        <v>P</v>
      </c>
      <c r="O802" s="53">
        <f t="shared" si="96"/>
        <v>2.3374576271199992</v>
      </c>
      <c r="P802" s="54">
        <f t="shared" si="97"/>
        <v>8.5399999999999991</v>
      </c>
      <c r="Q802" s="55"/>
      <c r="R802" s="56" t="s">
        <v>37</v>
      </c>
    </row>
    <row r="803" spans="1:18" s="56" customFormat="1" ht="16.5" customHeight="1" outlineLevel="1">
      <c r="A803" s="41">
        <f t="shared" si="103"/>
        <v>8.5399999999999991</v>
      </c>
      <c r="B803" s="42">
        <f t="shared" si="100"/>
        <v>792</v>
      </c>
      <c r="C803" s="43">
        <v>41313</v>
      </c>
      <c r="D803" s="44" t="str">
        <f t="shared" si="101"/>
        <v>Şubat 2013</v>
      </c>
      <c r="E803" s="45" t="s">
        <v>37</v>
      </c>
      <c r="F803" s="46">
        <v>7.5</v>
      </c>
      <c r="G803" s="47">
        <v>6</v>
      </c>
      <c r="H803" s="48">
        <f t="shared" si="102"/>
        <v>45</v>
      </c>
      <c r="I803" s="57">
        <v>3.6525423728800002</v>
      </c>
      <c r="J803" s="50">
        <v>3.07</v>
      </c>
      <c r="K803" s="51">
        <f t="shared" si="98"/>
        <v>0.58254237288000033</v>
      </c>
      <c r="L803" s="53">
        <f t="shared" si="99"/>
        <v>2.4874576271199995</v>
      </c>
      <c r="M803" s="51">
        <f>IF(I803="",0,IF(K803&lt;0,Sayfa3!$P$5,Sayfa3!$S$5))</f>
        <v>0.15000000000000036</v>
      </c>
      <c r="N803" s="52" t="str">
        <f>IF(E803="","",IF(K803&lt;Sayfa3!$P$5,"P",IF(K803&gt;Sayfa3!$S$5,"P","")))</f>
        <v>P</v>
      </c>
      <c r="O803" s="53">
        <f t="shared" si="96"/>
        <v>2.3374576271199992</v>
      </c>
      <c r="P803" s="54">
        <f t="shared" si="97"/>
        <v>8.5399999999999991</v>
      </c>
      <c r="Q803" s="55"/>
      <c r="R803" s="56" t="s">
        <v>37</v>
      </c>
    </row>
    <row r="804" spans="1:18" s="56" customFormat="1" ht="16.5" customHeight="1" outlineLevel="1">
      <c r="A804" s="41">
        <f t="shared" si="103"/>
        <v>8.5399999999999991</v>
      </c>
      <c r="B804" s="42">
        <f t="shared" si="100"/>
        <v>793</v>
      </c>
      <c r="C804" s="43">
        <v>41313</v>
      </c>
      <c r="D804" s="44" t="str">
        <f t="shared" si="101"/>
        <v>Şubat 2013</v>
      </c>
      <c r="E804" s="45" t="s">
        <v>35</v>
      </c>
      <c r="F804" s="46">
        <v>7</v>
      </c>
      <c r="G804" s="47">
        <v>6</v>
      </c>
      <c r="H804" s="48">
        <f t="shared" si="102"/>
        <v>42</v>
      </c>
      <c r="I804" s="57">
        <v>3.6525423728800002</v>
      </c>
      <c r="J804" s="50">
        <v>3.07</v>
      </c>
      <c r="K804" s="51">
        <f t="shared" si="98"/>
        <v>0.58254237288000033</v>
      </c>
      <c r="L804" s="53">
        <f t="shared" si="99"/>
        <v>2.4874576271199995</v>
      </c>
      <c r="M804" s="51">
        <f>IF(I804="",0,IF(K804&lt;0,Sayfa3!$P$5,Sayfa3!$S$5))</f>
        <v>0.15000000000000036</v>
      </c>
      <c r="N804" s="52" t="str">
        <f>IF(E804="","",IF(K804&lt;Sayfa3!$P$5,"P",IF(K804&gt;Sayfa3!$S$5,"P","")))</f>
        <v>P</v>
      </c>
      <c r="O804" s="53">
        <f t="shared" si="96"/>
        <v>2.3374576271199992</v>
      </c>
      <c r="P804" s="54">
        <f t="shared" si="97"/>
        <v>8.5399999999999991</v>
      </c>
      <c r="Q804" s="55"/>
      <c r="R804" s="56" t="s">
        <v>35</v>
      </c>
    </row>
    <row r="805" spans="1:18" s="56" customFormat="1" ht="16.5" customHeight="1" outlineLevel="1">
      <c r="A805" s="41">
        <f t="shared" si="103"/>
        <v>8.5399999999999991</v>
      </c>
      <c r="B805" s="42">
        <f t="shared" si="100"/>
        <v>794</v>
      </c>
      <c r="C805" s="43">
        <v>41313</v>
      </c>
      <c r="D805" s="44" t="str">
        <f t="shared" si="101"/>
        <v>Şubat 2013</v>
      </c>
      <c r="E805" s="45" t="s">
        <v>35</v>
      </c>
      <c r="F805" s="46">
        <v>3</v>
      </c>
      <c r="G805" s="47">
        <v>6</v>
      </c>
      <c r="H805" s="48">
        <f t="shared" si="102"/>
        <v>18</v>
      </c>
      <c r="I805" s="57">
        <v>3.6525423728800002</v>
      </c>
      <c r="J805" s="50">
        <v>3.07</v>
      </c>
      <c r="K805" s="51">
        <f t="shared" si="98"/>
        <v>0.58254237288000033</v>
      </c>
      <c r="L805" s="53">
        <f t="shared" si="99"/>
        <v>2.4874576271199995</v>
      </c>
      <c r="M805" s="51">
        <f>IF(I805="",0,IF(K805&lt;0,Sayfa3!$P$5,Sayfa3!$S$5))</f>
        <v>0.15000000000000036</v>
      </c>
      <c r="N805" s="52" t="str">
        <f>IF(E805="","",IF(K805&lt;Sayfa3!$P$5,"P",IF(K805&gt;Sayfa3!$S$5,"P","")))</f>
        <v>P</v>
      </c>
      <c r="O805" s="53">
        <f t="shared" si="96"/>
        <v>2.3374576271199992</v>
      </c>
      <c r="P805" s="54">
        <f t="shared" si="97"/>
        <v>8.5399999999999991</v>
      </c>
      <c r="Q805" s="55"/>
      <c r="R805" s="56" t="s">
        <v>35</v>
      </c>
    </row>
    <row r="806" spans="1:18" s="56" customFormat="1" ht="16.5" customHeight="1" outlineLevel="1">
      <c r="A806" s="41">
        <f t="shared" si="103"/>
        <v>8.5399999999999991</v>
      </c>
      <c r="B806" s="42">
        <f t="shared" si="100"/>
        <v>795</v>
      </c>
      <c r="C806" s="43">
        <v>41313</v>
      </c>
      <c r="D806" s="44" t="str">
        <f t="shared" si="101"/>
        <v>Şubat 2013</v>
      </c>
      <c r="E806" s="45" t="s">
        <v>35</v>
      </c>
      <c r="F806" s="46">
        <v>7</v>
      </c>
      <c r="G806" s="47">
        <v>6</v>
      </c>
      <c r="H806" s="48">
        <f t="shared" si="102"/>
        <v>42</v>
      </c>
      <c r="I806" s="57">
        <v>3.6525423728800002</v>
      </c>
      <c r="J806" s="50">
        <v>3.07</v>
      </c>
      <c r="K806" s="51">
        <f t="shared" si="98"/>
        <v>0.58254237288000033</v>
      </c>
      <c r="L806" s="53">
        <f t="shared" si="99"/>
        <v>2.4874576271199995</v>
      </c>
      <c r="M806" s="51">
        <f>IF(I806="",0,IF(K806&lt;0,Sayfa3!$P$5,Sayfa3!$S$5))</f>
        <v>0.15000000000000036</v>
      </c>
      <c r="N806" s="52" t="str">
        <f>IF(E806="","",IF(K806&lt;Sayfa3!$P$5,"P",IF(K806&gt;Sayfa3!$S$5,"P","")))</f>
        <v>P</v>
      </c>
      <c r="O806" s="53">
        <f t="shared" si="96"/>
        <v>2.3374576271199992</v>
      </c>
      <c r="P806" s="54">
        <f t="shared" si="97"/>
        <v>8.5399999999999991</v>
      </c>
      <c r="Q806" s="55"/>
      <c r="R806" s="56" t="s">
        <v>35</v>
      </c>
    </row>
    <row r="807" spans="1:18" s="56" customFormat="1" ht="16.5" customHeight="1" outlineLevel="1">
      <c r="A807" s="41">
        <f t="shared" si="103"/>
        <v>8.5399999999999991</v>
      </c>
      <c r="B807" s="42">
        <f t="shared" si="100"/>
        <v>796</v>
      </c>
      <c r="C807" s="43">
        <v>41313</v>
      </c>
      <c r="D807" s="44" t="str">
        <f t="shared" si="101"/>
        <v>Şubat 2013</v>
      </c>
      <c r="E807" s="45" t="s">
        <v>35</v>
      </c>
      <c r="F807" s="46">
        <v>3</v>
      </c>
      <c r="G807" s="47">
        <v>6</v>
      </c>
      <c r="H807" s="48">
        <f t="shared" si="102"/>
        <v>18</v>
      </c>
      <c r="I807" s="57">
        <v>3.6525423728800002</v>
      </c>
      <c r="J807" s="50">
        <v>3.07</v>
      </c>
      <c r="K807" s="51">
        <f t="shared" si="98"/>
        <v>0.58254237288000033</v>
      </c>
      <c r="L807" s="53">
        <f t="shared" si="99"/>
        <v>2.4874576271199995</v>
      </c>
      <c r="M807" s="51">
        <f>IF(I807="",0,IF(K807&lt;0,Sayfa3!$P$5,Sayfa3!$S$5))</f>
        <v>0.15000000000000036</v>
      </c>
      <c r="N807" s="52" t="str">
        <f>IF(E807="","",IF(K807&lt;Sayfa3!$P$5,"P",IF(K807&gt;Sayfa3!$S$5,"P","")))</f>
        <v>P</v>
      </c>
      <c r="O807" s="53">
        <f t="shared" si="96"/>
        <v>2.3374576271199992</v>
      </c>
      <c r="P807" s="54">
        <f t="shared" si="97"/>
        <v>8.5399999999999991</v>
      </c>
      <c r="Q807" s="55"/>
      <c r="R807" s="56" t="s">
        <v>35</v>
      </c>
    </row>
    <row r="808" spans="1:18" s="56" customFormat="1" ht="16.5" customHeight="1" outlineLevel="1">
      <c r="A808" s="41">
        <f t="shared" si="103"/>
        <v>8.5399999999999991</v>
      </c>
      <c r="B808" s="42">
        <f t="shared" si="100"/>
        <v>797</v>
      </c>
      <c r="C808" s="43">
        <v>41313</v>
      </c>
      <c r="D808" s="44" t="str">
        <f t="shared" si="101"/>
        <v>Şubat 2013</v>
      </c>
      <c r="E808" s="45" t="s">
        <v>35</v>
      </c>
      <c r="F808" s="46">
        <v>7</v>
      </c>
      <c r="G808" s="47">
        <v>6</v>
      </c>
      <c r="H808" s="48">
        <f t="shared" si="102"/>
        <v>42</v>
      </c>
      <c r="I808" s="57">
        <v>3.6525423728800002</v>
      </c>
      <c r="J808" s="50">
        <v>3.07</v>
      </c>
      <c r="K808" s="51">
        <f t="shared" si="98"/>
        <v>0.58254237288000033</v>
      </c>
      <c r="L808" s="53">
        <f t="shared" si="99"/>
        <v>2.4874576271199995</v>
      </c>
      <c r="M808" s="51">
        <f>IF(I808="",0,IF(K808&lt;0,Sayfa3!$P$5,Sayfa3!$S$5))</f>
        <v>0.15000000000000036</v>
      </c>
      <c r="N808" s="52" t="str">
        <f>IF(E808="","",IF(K808&lt;Sayfa3!$P$5,"P",IF(K808&gt;Sayfa3!$S$5,"P","")))</f>
        <v>P</v>
      </c>
      <c r="O808" s="53">
        <f t="shared" si="96"/>
        <v>2.3374576271199992</v>
      </c>
      <c r="P808" s="54">
        <f t="shared" si="97"/>
        <v>8.5399999999999991</v>
      </c>
      <c r="Q808" s="55"/>
      <c r="R808" s="56" t="s">
        <v>35</v>
      </c>
    </row>
    <row r="809" spans="1:18" s="56" customFormat="1" ht="16.5" customHeight="1" outlineLevel="1">
      <c r="A809" s="41">
        <f t="shared" si="103"/>
        <v>8.5399999999999991</v>
      </c>
      <c r="B809" s="42">
        <f t="shared" si="100"/>
        <v>798</v>
      </c>
      <c r="C809" s="43">
        <v>41313</v>
      </c>
      <c r="D809" s="44" t="str">
        <f t="shared" si="101"/>
        <v>Şubat 2013</v>
      </c>
      <c r="E809" s="45" t="s">
        <v>35</v>
      </c>
      <c r="F809" s="46">
        <v>3</v>
      </c>
      <c r="G809" s="47">
        <v>6</v>
      </c>
      <c r="H809" s="48">
        <f t="shared" si="102"/>
        <v>18</v>
      </c>
      <c r="I809" s="57">
        <v>3.6525423728800002</v>
      </c>
      <c r="J809" s="50">
        <v>3.07</v>
      </c>
      <c r="K809" s="51">
        <f t="shared" si="98"/>
        <v>0.58254237288000033</v>
      </c>
      <c r="L809" s="53">
        <f t="shared" si="99"/>
        <v>2.4874576271199995</v>
      </c>
      <c r="M809" s="51">
        <f>IF(I809="",0,IF(K809&lt;0,Sayfa3!$P$5,Sayfa3!$S$5))</f>
        <v>0.15000000000000036</v>
      </c>
      <c r="N809" s="52" t="str">
        <f>IF(E809="","",IF(K809&lt;Sayfa3!$P$5,"P",IF(K809&gt;Sayfa3!$S$5,"P","")))</f>
        <v>P</v>
      </c>
      <c r="O809" s="53">
        <f t="shared" si="96"/>
        <v>2.3374576271199992</v>
      </c>
      <c r="P809" s="54">
        <f t="shared" si="97"/>
        <v>8.5399999999999991</v>
      </c>
      <c r="Q809" s="55"/>
      <c r="R809" s="56" t="s">
        <v>35</v>
      </c>
    </row>
    <row r="810" spans="1:18" s="56" customFormat="1" ht="16.5" customHeight="1" outlineLevel="1">
      <c r="A810" s="41">
        <f t="shared" si="103"/>
        <v>8.5399999999999991</v>
      </c>
      <c r="B810" s="42">
        <f t="shared" si="100"/>
        <v>799</v>
      </c>
      <c r="C810" s="43">
        <v>41316</v>
      </c>
      <c r="D810" s="44" t="str">
        <f t="shared" si="101"/>
        <v>Şubat 2013</v>
      </c>
      <c r="E810" s="45" t="s">
        <v>35</v>
      </c>
      <c r="F810" s="46">
        <v>5</v>
      </c>
      <c r="G810" s="47">
        <v>6</v>
      </c>
      <c r="H810" s="48">
        <f t="shared" si="102"/>
        <v>30</v>
      </c>
      <c r="I810" s="57">
        <v>3.6525423728800002</v>
      </c>
      <c r="J810" s="50">
        <v>3.07</v>
      </c>
      <c r="K810" s="51">
        <f t="shared" si="98"/>
        <v>0.58254237288000033</v>
      </c>
      <c r="L810" s="53">
        <f t="shared" si="99"/>
        <v>2.4874576271199995</v>
      </c>
      <c r="M810" s="51">
        <f>IF(I810="",0,IF(K810&lt;0,Sayfa3!$P$5,Sayfa3!$S$5))</f>
        <v>0.15000000000000036</v>
      </c>
      <c r="N810" s="52" t="str">
        <f>IF(E810="","",IF(K810&lt;Sayfa3!$P$5,"P",IF(K810&gt;Sayfa3!$S$5,"P","")))</f>
        <v>P</v>
      </c>
      <c r="O810" s="53">
        <f t="shared" si="96"/>
        <v>2.3374576271199992</v>
      </c>
      <c r="P810" s="54">
        <f t="shared" si="97"/>
        <v>8.5399999999999991</v>
      </c>
      <c r="Q810" s="55"/>
      <c r="R810" s="56" t="s">
        <v>35</v>
      </c>
    </row>
    <row r="811" spans="1:18" s="56" customFormat="1" ht="16.5" customHeight="1" outlineLevel="1">
      <c r="A811" s="41">
        <f t="shared" si="103"/>
        <v>8.5399999999999991</v>
      </c>
      <c r="B811" s="42">
        <f t="shared" si="100"/>
        <v>800</v>
      </c>
      <c r="C811" s="43">
        <v>41316</v>
      </c>
      <c r="D811" s="44" t="str">
        <f t="shared" si="101"/>
        <v>Şubat 2013</v>
      </c>
      <c r="E811" s="45" t="s">
        <v>35</v>
      </c>
      <c r="F811" s="46">
        <v>8</v>
      </c>
      <c r="G811" s="47">
        <v>6</v>
      </c>
      <c r="H811" s="48">
        <f t="shared" si="102"/>
        <v>48</v>
      </c>
      <c r="I811" s="57">
        <v>3.6525423728800002</v>
      </c>
      <c r="J811" s="50">
        <v>3.07</v>
      </c>
      <c r="K811" s="51">
        <f t="shared" si="98"/>
        <v>0.58254237288000033</v>
      </c>
      <c r="L811" s="53">
        <f t="shared" si="99"/>
        <v>2.4874576271199995</v>
      </c>
      <c r="M811" s="51">
        <f>IF(I811="",0,IF(K811&lt;0,Sayfa3!$P$5,Sayfa3!$S$5))</f>
        <v>0.15000000000000036</v>
      </c>
      <c r="N811" s="52" t="str">
        <f>IF(E811="","",IF(K811&lt;Sayfa3!$P$5,"P",IF(K811&gt;Sayfa3!$S$5,"P","")))</f>
        <v>P</v>
      </c>
      <c r="O811" s="53">
        <f t="shared" si="96"/>
        <v>2.3374576271199992</v>
      </c>
      <c r="P811" s="54">
        <f t="shared" si="97"/>
        <v>8.5399999999999991</v>
      </c>
      <c r="Q811" s="55"/>
      <c r="R811" s="56" t="s">
        <v>35</v>
      </c>
    </row>
    <row r="812" spans="1:18" s="56" customFormat="1" ht="16.5" customHeight="1" outlineLevel="1">
      <c r="A812" s="41">
        <f t="shared" si="103"/>
        <v>8.5399999999999991</v>
      </c>
      <c r="B812" s="42">
        <f t="shared" si="100"/>
        <v>801</v>
      </c>
      <c r="C812" s="43">
        <v>41316</v>
      </c>
      <c r="D812" s="44" t="str">
        <f t="shared" si="101"/>
        <v>Şubat 2013</v>
      </c>
      <c r="E812" s="45" t="s">
        <v>32</v>
      </c>
      <c r="F812" s="46">
        <v>7.5</v>
      </c>
      <c r="G812" s="47">
        <v>6</v>
      </c>
      <c r="H812" s="48">
        <f t="shared" si="102"/>
        <v>45</v>
      </c>
      <c r="I812" s="57">
        <v>3.6525423728800002</v>
      </c>
      <c r="J812" s="50">
        <v>3.07</v>
      </c>
      <c r="K812" s="51">
        <f t="shared" si="98"/>
        <v>0.58254237288000033</v>
      </c>
      <c r="L812" s="53">
        <f t="shared" si="99"/>
        <v>2.4874576271199995</v>
      </c>
      <c r="M812" s="51">
        <f>IF(I812="",0,IF(K812&lt;0,Sayfa3!$P$5,Sayfa3!$S$5))</f>
        <v>0.15000000000000036</v>
      </c>
      <c r="N812" s="52" t="str">
        <f>IF(E812="","",IF(K812&lt;Sayfa3!$P$5,"P",IF(K812&gt;Sayfa3!$S$5,"P","")))</f>
        <v>P</v>
      </c>
      <c r="O812" s="53">
        <f t="shared" si="96"/>
        <v>2.3374576271199992</v>
      </c>
      <c r="P812" s="54">
        <f t="shared" si="97"/>
        <v>8.5399999999999991</v>
      </c>
      <c r="Q812" s="55"/>
      <c r="R812" s="56" t="s">
        <v>32</v>
      </c>
    </row>
    <row r="813" spans="1:18" s="56" customFormat="1" ht="16.5" customHeight="1" outlineLevel="1">
      <c r="A813" s="41">
        <f t="shared" si="103"/>
        <v>8.5399999999999991</v>
      </c>
      <c r="B813" s="42">
        <f t="shared" si="100"/>
        <v>802</v>
      </c>
      <c r="C813" s="43">
        <v>41316</v>
      </c>
      <c r="D813" s="44" t="str">
        <f t="shared" si="101"/>
        <v>Şubat 2013</v>
      </c>
      <c r="E813" s="45" t="s">
        <v>32</v>
      </c>
      <c r="F813" s="46">
        <v>2.5</v>
      </c>
      <c r="G813" s="47">
        <v>6</v>
      </c>
      <c r="H813" s="48">
        <f t="shared" si="102"/>
        <v>15</v>
      </c>
      <c r="I813" s="57">
        <v>3.6525423728800002</v>
      </c>
      <c r="J813" s="50">
        <v>3.07</v>
      </c>
      <c r="K813" s="51">
        <f t="shared" si="98"/>
        <v>0.58254237288000033</v>
      </c>
      <c r="L813" s="53">
        <f t="shared" si="99"/>
        <v>2.4874576271199995</v>
      </c>
      <c r="M813" s="51">
        <f>IF(I813="",0,IF(K813&lt;0,Sayfa3!$P$5,Sayfa3!$S$5))</f>
        <v>0.15000000000000036</v>
      </c>
      <c r="N813" s="52" t="str">
        <f>IF(E813="","",IF(K813&lt;Sayfa3!$P$5,"P",IF(K813&gt;Sayfa3!$S$5,"P","")))</f>
        <v>P</v>
      </c>
      <c r="O813" s="53">
        <f t="shared" si="96"/>
        <v>2.3374576271199992</v>
      </c>
      <c r="P813" s="54">
        <f t="shared" si="97"/>
        <v>8.5399999999999991</v>
      </c>
      <c r="Q813" s="55"/>
      <c r="R813" s="56" t="s">
        <v>32</v>
      </c>
    </row>
    <row r="814" spans="1:18" s="56" customFormat="1" ht="16.5" customHeight="1" outlineLevel="1">
      <c r="A814" s="41">
        <f t="shared" si="103"/>
        <v>8.5399999999999991</v>
      </c>
      <c r="B814" s="42">
        <f t="shared" si="100"/>
        <v>803</v>
      </c>
      <c r="C814" s="43">
        <v>41316</v>
      </c>
      <c r="D814" s="44" t="str">
        <f t="shared" si="101"/>
        <v>Şubat 2013</v>
      </c>
      <c r="E814" s="45" t="s">
        <v>32</v>
      </c>
      <c r="F814" s="46">
        <v>7</v>
      </c>
      <c r="G814" s="47">
        <v>6</v>
      </c>
      <c r="H814" s="48">
        <f t="shared" si="102"/>
        <v>42</v>
      </c>
      <c r="I814" s="57">
        <v>3.6525423728800002</v>
      </c>
      <c r="J814" s="50">
        <v>3.07</v>
      </c>
      <c r="K814" s="51">
        <f t="shared" si="98"/>
        <v>0.58254237288000033</v>
      </c>
      <c r="L814" s="53">
        <f t="shared" si="99"/>
        <v>2.4874576271199995</v>
      </c>
      <c r="M814" s="51">
        <f>IF(I814="",0,IF(K814&lt;0,Sayfa3!$P$5,Sayfa3!$S$5))</f>
        <v>0.15000000000000036</v>
      </c>
      <c r="N814" s="52" t="str">
        <f>IF(E814="","",IF(K814&lt;Sayfa3!$P$5,"P",IF(K814&gt;Sayfa3!$S$5,"P","")))</f>
        <v>P</v>
      </c>
      <c r="O814" s="53">
        <f t="shared" si="96"/>
        <v>2.3374576271199992</v>
      </c>
      <c r="P814" s="54">
        <f t="shared" si="97"/>
        <v>8.5399999999999991</v>
      </c>
      <c r="Q814" s="55"/>
      <c r="R814" s="56" t="s">
        <v>32</v>
      </c>
    </row>
    <row r="815" spans="1:18" s="56" customFormat="1" ht="16.5" customHeight="1" outlineLevel="1">
      <c r="A815" s="41">
        <f t="shared" si="103"/>
        <v>8.5399999999999991</v>
      </c>
      <c r="B815" s="42">
        <f t="shared" si="100"/>
        <v>804</v>
      </c>
      <c r="C815" s="43">
        <v>41316</v>
      </c>
      <c r="D815" s="44" t="str">
        <f t="shared" si="101"/>
        <v>Şubat 2013</v>
      </c>
      <c r="E815" s="45" t="s">
        <v>32</v>
      </c>
      <c r="F815" s="46">
        <v>3</v>
      </c>
      <c r="G815" s="47">
        <v>6</v>
      </c>
      <c r="H815" s="48">
        <f t="shared" si="102"/>
        <v>18</v>
      </c>
      <c r="I815" s="57">
        <v>3.6525423728800002</v>
      </c>
      <c r="J815" s="50">
        <v>3.07</v>
      </c>
      <c r="K815" s="51">
        <f t="shared" si="98"/>
        <v>0.58254237288000033</v>
      </c>
      <c r="L815" s="53">
        <f t="shared" si="99"/>
        <v>2.4874576271199995</v>
      </c>
      <c r="M815" s="51">
        <f>IF(I815="",0,IF(K815&lt;0,Sayfa3!$P$5,Sayfa3!$S$5))</f>
        <v>0.15000000000000036</v>
      </c>
      <c r="N815" s="52" t="str">
        <f>IF(E815="","",IF(K815&lt;Sayfa3!$P$5,"P",IF(K815&gt;Sayfa3!$S$5,"P","")))</f>
        <v>P</v>
      </c>
      <c r="O815" s="53">
        <f t="shared" si="96"/>
        <v>2.3374576271199992</v>
      </c>
      <c r="P815" s="54">
        <f t="shared" si="97"/>
        <v>8.5399999999999991</v>
      </c>
      <c r="Q815" s="55"/>
      <c r="R815" s="56" t="s">
        <v>32</v>
      </c>
    </row>
    <row r="816" spans="1:18" s="56" customFormat="1" ht="16.5" customHeight="1" outlineLevel="1">
      <c r="A816" s="41">
        <f t="shared" si="103"/>
        <v>8.5399999999999991</v>
      </c>
      <c r="B816" s="42">
        <f t="shared" si="100"/>
        <v>805</v>
      </c>
      <c r="C816" s="43">
        <v>41318</v>
      </c>
      <c r="D816" s="44" t="str">
        <f t="shared" si="101"/>
        <v>Şubat 2013</v>
      </c>
      <c r="E816" s="45" t="s">
        <v>35</v>
      </c>
      <c r="F816" s="46">
        <v>6</v>
      </c>
      <c r="G816" s="47">
        <v>6</v>
      </c>
      <c r="H816" s="48">
        <f t="shared" si="102"/>
        <v>36</v>
      </c>
      <c r="I816" s="57">
        <v>3.6525423728800002</v>
      </c>
      <c r="J816" s="50">
        <v>3.07</v>
      </c>
      <c r="K816" s="51">
        <f t="shared" si="98"/>
        <v>0.58254237288000033</v>
      </c>
      <c r="L816" s="53">
        <f t="shared" si="99"/>
        <v>2.4874576271199995</v>
      </c>
      <c r="M816" s="51">
        <f>IF(I816="",0,IF(K816&lt;0,Sayfa3!$P$5,Sayfa3!$S$5))</f>
        <v>0.15000000000000036</v>
      </c>
      <c r="N816" s="52" t="str">
        <f>IF(E816="","",IF(K816&lt;Sayfa3!$P$5,"P",IF(K816&gt;Sayfa3!$S$5,"P","")))</f>
        <v>P</v>
      </c>
      <c r="O816" s="53">
        <f t="shared" si="96"/>
        <v>2.3374576271199992</v>
      </c>
      <c r="P816" s="54">
        <f t="shared" si="97"/>
        <v>8.5399999999999991</v>
      </c>
      <c r="Q816" s="55"/>
      <c r="R816" s="56" t="s">
        <v>35</v>
      </c>
    </row>
    <row r="817" spans="1:18" s="56" customFormat="1" ht="16.5" customHeight="1" outlineLevel="1">
      <c r="A817" s="41">
        <f t="shared" si="103"/>
        <v>8.5399999999999991</v>
      </c>
      <c r="B817" s="42">
        <f t="shared" si="100"/>
        <v>806</v>
      </c>
      <c r="C817" s="43">
        <v>41318</v>
      </c>
      <c r="D817" s="44" t="str">
        <f t="shared" si="101"/>
        <v>Şubat 2013</v>
      </c>
      <c r="E817" s="45" t="s">
        <v>35</v>
      </c>
      <c r="F817" s="46">
        <v>7.5</v>
      </c>
      <c r="G817" s="47">
        <v>6</v>
      </c>
      <c r="H817" s="48">
        <f t="shared" si="102"/>
        <v>45</v>
      </c>
      <c r="I817" s="57">
        <v>3.6525423728800002</v>
      </c>
      <c r="J817" s="50">
        <v>3.07</v>
      </c>
      <c r="K817" s="51">
        <f t="shared" si="98"/>
        <v>0.58254237288000033</v>
      </c>
      <c r="L817" s="53">
        <f t="shared" si="99"/>
        <v>2.4874576271199995</v>
      </c>
      <c r="M817" s="51">
        <f>IF(I817="",0,IF(K817&lt;0,Sayfa3!$P$5,Sayfa3!$S$5))</f>
        <v>0.15000000000000036</v>
      </c>
      <c r="N817" s="52" t="str">
        <f>IF(E817="","",IF(K817&lt;Sayfa3!$P$5,"P",IF(K817&gt;Sayfa3!$S$5,"P","")))</f>
        <v>P</v>
      </c>
      <c r="O817" s="53">
        <f t="shared" si="96"/>
        <v>2.3374576271199992</v>
      </c>
      <c r="P817" s="54">
        <f t="shared" si="97"/>
        <v>8.5399999999999991</v>
      </c>
      <c r="Q817" s="55"/>
      <c r="R817" s="56" t="s">
        <v>35</v>
      </c>
    </row>
    <row r="818" spans="1:18" s="56" customFormat="1" ht="16.5" customHeight="1" outlineLevel="1">
      <c r="A818" s="41">
        <f t="shared" si="103"/>
        <v>8.5399999999999991</v>
      </c>
      <c r="B818" s="42">
        <f t="shared" si="100"/>
        <v>807</v>
      </c>
      <c r="C818" s="43">
        <v>41318</v>
      </c>
      <c r="D818" s="44" t="str">
        <f t="shared" si="101"/>
        <v>Şubat 2013</v>
      </c>
      <c r="E818" s="45" t="s">
        <v>35</v>
      </c>
      <c r="F818" s="46">
        <v>4</v>
      </c>
      <c r="G818" s="47">
        <v>6</v>
      </c>
      <c r="H818" s="48">
        <f t="shared" si="102"/>
        <v>24</v>
      </c>
      <c r="I818" s="57">
        <v>3.6525423728800002</v>
      </c>
      <c r="J818" s="50">
        <v>3.07</v>
      </c>
      <c r="K818" s="51">
        <f t="shared" si="98"/>
        <v>0.58254237288000033</v>
      </c>
      <c r="L818" s="53">
        <f t="shared" si="99"/>
        <v>2.4874576271199995</v>
      </c>
      <c r="M818" s="51">
        <f>IF(I818="",0,IF(K818&lt;0,Sayfa3!$P$5,Sayfa3!$S$5))</f>
        <v>0.15000000000000036</v>
      </c>
      <c r="N818" s="52" t="str">
        <f>IF(E818="","",IF(K818&lt;Sayfa3!$P$5,"P",IF(K818&gt;Sayfa3!$S$5,"P","")))</f>
        <v>P</v>
      </c>
      <c r="O818" s="53">
        <f t="shared" si="96"/>
        <v>2.3374576271199992</v>
      </c>
      <c r="P818" s="54">
        <f t="shared" si="97"/>
        <v>8.5399999999999991</v>
      </c>
      <c r="Q818" s="55"/>
      <c r="R818" s="56" t="s">
        <v>35</v>
      </c>
    </row>
    <row r="819" spans="1:18" s="56" customFormat="1" ht="16.5" customHeight="1" outlineLevel="1">
      <c r="A819" s="41">
        <f t="shared" si="103"/>
        <v>8.5399999999999991</v>
      </c>
      <c r="B819" s="42">
        <f t="shared" si="100"/>
        <v>808</v>
      </c>
      <c r="C819" s="43">
        <v>41318</v>
      </c>
      <c r="D819" s="44" t="str">
        <f t="shared" si="101"/>
        <v>Şubat 2013</v>
      </c>
      <c r="E819" s="45" t="s">
        <v>35</v>
      </c>
      <c r="F819" s="46">
        <v>7.5</v>
      </c>
      <c r="G819" s="47">
        <v>6</v>
      </c>
      <c r="H819" s="48">
        <f t="shared" si="102"/>
        <v>45</v>
      </c>
      <c r="I819" s="57">
        <v>3.6525423728800002</v>
      </c>
      <c r="J819" s="50">
        <v>3.07</v>
      </c>
      <c r="K819" s="51">
        <f t="shared" si="98"/>
        <v>0.58254237288000033</v>
      </c>
      <c r="L819" s="53">
        <f t="shared" si="99"/>
        <v>2.4874576271199995</v>
      </c>
      <c r="M819" s="51">
        <f>IF(I819="",0,IF(K819&lt;0,Sayfa3!$P$5,Sayfa3!$S$5))</f>
        <v>0.15000000000000036</v>
      </c>
      <c r="N819" s="52" t="str">
        <f>IF(E819="","",IF(K819&lt;Sayfa3!$P$5,"P",IF(K819&gt;Sayfa3!$S$5,"P","")))</f>
        <v>P</v>
      </c>
      <c r="O819" s="53">
        <f t="shared" si="96"/>
        <v>2.3374576271199992</v>
      </c>
      <c r="P819" s="54">
        <f t="shared" si="97"/>
        <v>8.5399999999999991</v>
      </c>
      <c r="Q819" s="55"/>
      <c r="R819" s="56" t="s">
        <v>35</v>
      </c>
    </row>
    <row r="820" spans="1:18" s="56" customFormat="1" ht="16.5" customHeight="1" outlineLevel="1">
      <c r="A820" s="41">
        <f t="shared" si="103"/>
        <v>8.5399999999999991</v>
      </c>
      <c r="B820" s="42">
        <f t="shared" si="100"/>
        <v>809</v>
      </c>
      <c r="C820" s="43">
        <v>41318</v>
      </c>
      <c r="D820" s="44" t="str">
        <f t="shared" si="101"/>
        <v>Şubat 2013</v>
      </c>
      <c r="E820" s="45" t="s">
        <v>35</v>
      </c>
      <c r="F820" s="46">
        <v>7.5</v>
      </c>
      <c r="G820" s="47">
        <v>6</v>
      </c>
      <c r="H820" s="48">
        <f t="shared" si="102"/>
        <v>45</v>
      </c>
      <c r="I820" s="57">
        <v>3.6525423728800002</v>
      </c>
      <c r="J820" s="50">
        <v>3.07</v>
      </c>
      <c r="K820" s="51">
        <f t="shared" si="98"/>
        <v>0.58254237288000033</v>
      </c>
      <c r="L820" s="53">
        <f t="shared" si="99"/>
        <v>2.4874576271199995</v>
      </c>
      <c r="M820" s="51">
        <f>IF(I820="",0,IF(K820&lt;0,Sayfa3!$P$5,Sayfa3!$S$5))</f>
        <v>0.15000000000000036</v>
      </c>
      <c r="N820" s="52" t="str">
        <f>IF(E820="","",IF(K820&lt;Sayfa3!$P$5,"P",IF(K820&gt;Sayfa3!$S$5,"P","")))</f>
        <v>P</v>
      </c>
      <c r="O820" s="53">
        <f t="shared" si="96"/>
        <v>2.3374576271199992</v>
      </c>
      <c r="P820" s="54">
        <f t="shared" si="97"/>
        <v>8.5399999999999991</v>
      </c>
      <c r="Q820" s="55"/>
      <c r="R820" s="56" t="s">
        <v>35</v>
      </c>
    </row>
    <row r="821" spans="1:18" s="56" customFormat="1" ht="16.5" customHeight="1" outlineLevel="1">
      <c r="A821" s="41">
        <f t="shared" si="103"/>
        <v>8.5399999999999991</v>
      </c>
      <c r="B821" s="42">
        <f t="shared" si="100"/>
        <v>810</v>
      </c>
      <c r="C821" s="43">
        <v>41318</v>
      </c>
      <c r="D821" s="44" t="str">
        <f t="shared" si="101"/>
        <v>Şubat 2013</v>
      </c>
      <c r="E821" s="45" t="s">
        <v>35</v>
      </c>
      <c r="F821" s="46">
        <v>7.5</v>
      </c>
      <c r="G821" s="47">
        <v>6</v>
      </c>
      <c r="H821" s="48">
        <f t="shared" si="102"/>
        <v>45</v>
      </c>
      <c r="I821" s="57">
        <v>3.6525423728800002</v>
      </c>
      <c r="J821" s="50">
        <v>3.07</v>
      </c>
      <c r="K821" s="51">
        <f t="shared" si="98"/>
        <v>0.58254237288000033</v>
      </c>
      <c r="L821" s="53">
        <f t="shared" si="99"/>
        <v>2.4874576271199995</v>
      </c>
      <c r="M821" s="51">
        <f>IF(I821="",0,IF(K821&lt;0,Sayfa3!$P$5,Sayfa3!$S$5))</f>
        <v>0.15000000000000036</v>
      </c>
      <c r="N821" s="52" t="str">
        <f>IF(E821="","",IF(K821&lt;Sayfa3!$P$5,"P",IF(K821&gt;Sayfa3!$S$5,"P","")))</f>
        <v>P</v>
      </c>
      <c r="O821" s="53">
        <f t="shared" si="96"/>
        <v>2.3374576271199992</v>
      </c>
      <c r="P821" s="54">
        <f t="shared" si="97"/>
        <v>8.5399999999999991</v>
      </c>
      <c r="Q821" s="55"/>
      <c r="R821" s="56" t="s">
        <v>35</v>
      </c>
    </row>
    <row r="822" spans="1:18" s="56" customFormat="1" ht="16.5" customHeight="1" outlineLevel="1">
      <c r="A822" s="41">
        <f t="shared" si="103"/>
        <v>8.5399999999999991</v>
      </c>
      <c r="B822" s="42">
        <f t="shared" si="100"/>
        <v>811</v>
      </c>
      <c r="C822" s="43">
        <v>41321</v>
      </c>
      <c r="D822" s="44" t="str">
        <f t="shared" si="101"/>
        <v>Şubat 2013</v>
      </c>
      <c r="E822" s="45" t="s">
        <v>35</v>
      </c>
      <c r="F822" s="46">
        <v>6</v>
      </c>
      <c r="G822" s="47">
        <v>6</v>
      </c>
      <c r="H822" s="48">
        <f t="shared" si="102"/>
        <v>36</v>
      </c>
      <c r="I822" s="57">
        <v>3.6525423728800002</v>
      </c>
      <c r="J822" s="50">
        <v>3.07</v>
      </c>
      <c r="K822" s="51">
        <f t="shared" si="98"/>
        <v>0.58254237288000033</v>
      </c>
      <c r="L822" s="53">
        <f t="shared" si="99"/>
        <v>2.4874576271199995</v>
      </c>
      <c r="M822" s="51">
        <f>IF(I822="",0,IF(K822&lt;0,Sayfa3!$P$5,Sayfa3!$S$5))</f>
        <v>0.15000000000000036</v>
      </c>
      <c r="N822" s="52" t="str">
        <f>IF(E822="","",IF(K822&lt;Sayfa3!$P$5,"P",IF(K822&gt;Sayfa3!$S$5,"P","")))</f>
        <v>P</v>
      </c>
      <c r="O822" s="53">
        <f t="shared" si="96"/>
        <v>2.3374576271199992</v>
      </c>
      <c r="P822" s="54">
        <f t="shared" si="97"/>
        <v>8.5399999999999991</v>
      </c>
      <c r="Q822" s="55"/>
      <c r="R822" s="56" t="s">
        <v>35</v>
      </c>
    </row>
    <row r="823" spans="1:18" s="56" customFormat="1" ht="16.5" customHeight="1" outlineLevel="1">
      <c r="A823" s="41">
        <f t="shared" si="103"/>
        <v>8.5399999999999991</v>
      </c>
      <c r="B823" s="42">
        <f t="shared" si="100"/>
        <v>812</v>
      </c>
      <c r="C823" s="43">
        <v>41321</v>
      </c>
      <c r="D823" s="44" t="str">
        <f t="shared" si="101"/>
        <v>Şubat 2013</v>
      </c>
      <c r="E823" s="45" t="s">
        <v>35</v>
      </c>
      <c r="F823" s="46">
        <v>6</v>
      </c>
      <c r="G823" s="47">
        <v>6</v>
      </c>
      <c r="H823" s="48">
        <f t="shared" si="102"/>
        <v>36</v>
      </c>
      <c r="I823" s="57">
        <v>3.6525423728800002</v>
      </c>
      <c r="J823" s="50">
        <v>3.07</v>
      </c>
      <c r="K823" s="51">
        <f t="shared" si="98"/>
        <v>0.58254237288000033</v>
      </c>
      <c r="L823" s="53">
        <f t="shared" si="99"/>
        <v>2.4874576271199995</v>
      </c>
      <c r="M823" s="51">
        <f>IF(I823="",0,IF(K823&lt;0,Sayfa3!$P$5,Sayfa3!$S$5))</f>
        <v>0.15000000000000036</v>
      </c>
      <c r="N823" s="52" t="str">
        <f>IF(E823="","",IF(K823&lt;Sayfa3!$P$5,"P",IF(K823&gt;Sayfa3!$S$5,"P","")))</f>
        <v>P</v>
      </c>
      <c r="O823" s="53">
        <f t="shared" si="96"/>
        <v>2.3374576271199992</v>
      </c>
      <c r="P823" s="54">
        <f t="shared" si="97"/>
        <v>8.5399999999999991</v>
      </c>
      <c r="Q823" s="55"/>
      <c r="R823" s="56" t="s">
        <v>35</v>
      </c>
    </row>
    <row r="824" spans="1:18" s="56" customFormat="1" ht="16.5" customHeight="1" outlineLevel="1">
      <c r="A824" s="41">
        <f t="shared" si="103"/>
        <v>8.5399999999999991</v>
      </c>
      <c r="B824" s="42">
        <f t="shared" si="100"/>
        <v>813</v>
      </c>
      <c r="C824" s="43">
        <v>41321</v>
      </c>
      <c r="D824" s="44" t="str">
        <f t="shared" si="101"/>
        <v>Şubat 2013</v>
      </c>
      <c r="E824" s="45" t="s">
        <v>35</v>
      </c>
      <c r="F824" s="46">
        <v>5</v>
      </c>
      <c r="G824" s="47">
        <v>6</v>
      </c>
      <c r="H824" s="48">
        <f t="shared" si="102"/>
        <v>30</v>
      </c>
      <c r="I824" s="57">
        <v>3.6525423728800002</v>
      </c>
      <c r="J824" s="50">
        <v>3.07</v>
      </c>
      <c r="K824" s="51">
        <f t="shared" si="98"/>
        <v>0.58254237288000033</v>
      </c>
      <c r="L824" s="53">
        <f t="shared" si="99"/>
        <v>2.4874576271199995</v>
      </c>
      <c r="M824" s="51">
        <f>IF(I824="",0,IF(K824&lt;0,Sayfa3!$P$5,Sayfa3!$S$5))</f>
        <v>0.15000000000000036</v>
      </c>
      <c r="N824" s="52" t="str">
        <f>IF(E824="","",IF(K824&lt;Sayfa3!$P$5,"P",IF(K824&gt;Sayfa3!$S$5,"P","")))</f>
        <v>P</v>
      </c>
      <c r="O824" s="53">
        <f t="shared" si="96"/>
        <v>2.3374576271199992</v>
      </c>
      <c r="P824" s="54">
        <f t="shared" si="97"/>
        <v>8.5399999999999991</v>
      </c>
      <c r="Q824" s="55"/>
      <c r="R824" s="56" t="s">
        <v>35</v>
      </c>
    </row>
    <row r="825" spans="1:18" s="56" customFormat="1" ht="16.5" customHeight="1" outlineLevel="1">
      <c r="A825" s="41">
        <f t="shared" si="103"/>
        <v>8.5399999999999991</v>
      </c>
      <c r="B825" s="42">
        <f t="shared" si="100"/>
        <v>814</v>
      </c>
      <c r="C825" s="43">
        <v>41321</v>
      </c>
      <c r="D825" s="44" t="str">
        <f t="shared" si="101"/>
        <v>Şubat 2013</v>
      </c>
      <c r="E825" s="45" t="s">
        <v>35</v>
      </c>
      <c r="F825" s="46">
        <v>5</v>
      </c>
      <c r="G825" s="47">
        <v>6</v>
      </c>
      <c r="H825" s="48">
        <f t="shared" si="102"/>
        <v>30</v>
      </c>
      <c r="I825" s="57">
        <v>3.6525423728800002</v>
      </c>
      <c r="J825" s="50">
        <v>3.07</v>
      </c>
      <c r="K825" s="51">
        <f t="shared" si="98"/>
        <v>0.58254237288000033</v>
      </c>
      <c r="L825" s="53">
        <f t="shared" si="99"/>
        <v>2.4874576271199995</v>
      </c>
      <c r="M825" s="51">
        <f>IF(I825="",0,IF(K825&lt;0,Sayfa3!$P$5,Sayfa3!$S$5))</f>
        <v>0.15000000000000036</v>
      </c>
      <c r="N825" s="52" t="str">
        <f>IF(E825="","",IF(K825&lt;Sayfa3!$P$5,"P",IF(K825&gt;Sayfa3!$S$5,"P","")))</f>
        <v>P</v>
      </c>
      <c r="O825" s="53">
        <f t="shared" si="96"/>
        <v>2.3374576271199992</v>
      </c>
      <c r="P825" s="54">
        <f t="shared" si="97"/>
        <v>8.5399999999999991</v>
      </c>
      <c r="Q825" s="55"/>
      <c r="R825" s="56" t="s">
        <v>35</v>
      </c>
    </row>
    <row r="826" spans="1:18" s="56" customFormat="1" ht="16.5" customHeight="1" outlineLevel="1">
      <c r="A826" s="41">
        <f t="shared" si="103"/>
        <v>8.5399999999999991</v>
      </c>
      <c r="B826" s="42">
        <f t="shared" si="100"/>
        <v>815</v>
      </c>
      <c r="C826" s="43">
        <v>41321</v>
      </c>
      <c r="D826" s="44" t="str">
        <f t="shared" si="101"/>
        <v>Şubat 2013</v>
      </c>
      <c r="E826" s="45" t="s">
        <v>35</v>
      </c>
      <c r="F826" s="46">
        <v>6</v>
      </c>
      <c r="G826" s="47">
        <v>6</v>
      </c>
      <c r="H826" s="48">
        <f t="shared" si="102"/>
        <v>36</v>
      </c>
      <c r="I826" s="57">
        <v>3.6525423728800002</v>
      </c>
      <c r="J826" s="50">
        <v>3.07</v>
      </c>
      <c r="K826" s="51">
        <f t="shared" si="98"/>
        <v>0.58254237288000033</v>
      </c>
      <c r="L826" s="53">
        <f t="shared" si="99"/>
        <v>2.4874576271199995</v>
      </c>
      <c r="M826" s="51">
        <f>IF(I826="",0,IF(K826&lt;0,Sayfa3!$P$5,Sayfa3!$S$5))</f>
        <v>0.15000000000000036</v>
      </c>
      <c r="N826" s="52" t="str">
        <f>IF(E826="","",IF(K826&lt;Sayfa3!$P$5,"P",IF(K826&gt;Sayfa3!$S$5,"P","")))</f>
        <v>P</v>
      </c>
      <c r="O826" s="53">
        <f t="shared" si="96"/>
        <v>2.3374576271199992</v>
      </c>
      <c r="P826" s="54">
        <f t="shared" si="97"/>
        <v>8.5399999999999991</v>
      </c>
      <c r="Q826" s="55"/>
      <c r="R826" s="56" t="s">
        <v>35</v>
      </c>
    </row>
    <row r="827" spans="1:18" s="56" customFormat="1" ht="16.5" customHeight="1" outlineLevel="1">
      <c r="A827" s="41">
        <f t="shared" si="103"/>
        <v>8.5399999999999991</v>
      </c>
      <c r="B827" s="42">
        <f t="shared" si="100"/>
        <v>816</v>
      </c>
      <c r="C827" s="43">
        <v>41321</v>
      </c>
      <c r="D827" s="44" t="str">
        <f t="shared" si="101"/>
        <v>Şubat 2013</v>
      </c>
      <c r="E827" s="45" t="s">
        <v>35</v>
      </c>
      <c r="F827" s="46">
        <v>6</v>
      </c>
      <c r="G827" s="47">
        <v>6</v>
      </c>
      <c r="H827" s="48">
        <f t="shared" si="102"/>
        <v>36</v>
      </c>
      <c r="I827" s="57">
        <v>3.6525423728800002</v>
      </c>
      <c r="J827" s="50">
        <v>3.07</v>
      </c>
      <c r="K827" s="51">
        <f t="shared" si="98"/>
        <v>0.58254237288000033</v>
      </c>
      <c r="L827" s="53">
        <f t="shared" si="99"/>
        <v>2.4874576271199995</v>
      </c>
      <c r="M827" s="51">
        <f>IF(I827="",0,IF(K827&lt;0,Sayfa3!$P$5,Sayfa3!$S$5))</f>
        <v>0.15000000000000036</v>
      </c>
      <c r="N827" s="52" t="str">
        <f>IF(E827="","",IF(K827&lt;Sayfa3!$P$5,"P",IF(K827&gt;Sayfa3!$S$5,"P","")))</f>
        <v>P</v>
      </c>
      <c r="O827" s="53">
        <f t="shared" si="96"/>
        <v>2.3374576271199992</v>
      </c>
      <c r="P827" s="54">
        <f t="shared" si="97"/>
        <v>8.5399999999999991</v>
      </c>
      <c r="Q827" s="55"/>
      <c r="R827" s="56" t="s">
        <v>35</v>
      </c>
    </row>
    <row r="828" spans="1:18" s="56" customFormat="1" ht="16.5" customHeight="1" outlineLevel="1">
      <c r="A828" s="41">
        <f t="shared" si="103"/>
        <v>8.5399999999999991</v>
      </c>
      <c r="B828" s="42">
        <f t="shared" si="100"/>
        <v>817</v>
      </c>
      <c r="C828" s="43">
        <v>41321</v>
      </c>
      <c r="D828" s="44" t="str">
        <f t="shared" si="101"/>
        <v>Şubat 2013</v>
      </c>
      <c r="E828" s="45" t="s">
        <v>35</v>
      </c>
      <c r="F828" s="46">
        <v>7</v>
      </c>
      <c r="G828" s="47">
        <v>6</v>
      </c>
      <c r="H828" s="48">
        <f t="shared" si="102"/>
        <v>42</v>
      </c>
      <c r="I828" s="57">
        <v>3.6525423728800002</v>
      </c>
      <c r="J828" s="50">
        <v>3.07</v>
      </c>
      <c r="K828" s="51">
        <f t="shared" si="98"/>
        <v>0.58254237288000033</v>
      </c>
      <c r="L828" s="53">
        <f t="shared" si="99"/>
        <v>2.4874576271199995</v>
      </c>
      <c r="M828" s="51">
        <f>IF(I828="",0,IF(K828&lt;0,Sayfa3!$P$5,Sayfa3!$S$5))</f>
        <v>0.15000000000000036</v>
      </c>
      <c r="N828" s="52" t="str">
        <f>IF(E828="","",IF(K828&lt;Sayfa3!$P$5,"P",IF(K828&gt;Sayfa3!$S$5,"P","")))</f>
        <v>P</v>
      </c>
      <c r="O828" s="53">
        <f t="shared" si="96"/>
        <v>2.3374576271199992</v>
      </c>
      <c r="P828" s="54">
        <f t="shared" si="97"/>
        <v>8.5399999999999991</v>
      </c>
      <c r="Q828" s="55"/>
      <c r="R828" s="56" t="s">
        <v>35</v>
      </c>
    </row>
    <row r="829" spans="1:18" s="56" customFormat="1" ht="16.5" customHeight="1" outlineLevel="1">
      <c r="A829" s="41">
        <f t="shared" si="103"/>
        <v>8.5399999999999991</v>
      </c>
      <c r="B829" s="42">
        <f t="shared" si="100"/>
        <v>818</v>
      </c>
      <c r="C829" s="43">
        <v>41321</v>
      </c>
      <c r="D829" s="44" t="str">
        <f t="shared" si="101"/>
        <v>Şubat 2013</v>
      </c>
      <c r="E829" s="45" t="s">
        <v>35</v>
      </c>
      <c r="F829" s="46">
        <v>2</v>
      </c>
      <c r="G829" s="47">
        <v>6</v>
      </c>
      <c r="H829" s="48">
        <f t="shared" si="102"/>
        <v>12</v>
      </c>
      <c r="I829" s="57">
        <v>3.6525423728800002</v>
      </c>
      <c r="J829" s="50">
        <v>3.07</v>
      </c>
      <c r="K829" s="51">
        <f t="shared" si="98"/>
        <v>0.58254237288000033</v>
      </c>
      <c r="L829" s="53">
        <f t="shared" si="99"/>
        <v>2.4874576271199995</v>
      </c>
      <c r="M829" s="51">
        <f>IF(I829="",0,IF(K829&lt;0,Sayfa3!$P$5,Sayfa3!$S$5))</f>
        <v>0.15000000000000036</v>
      </c>
      <c r="N829" s="52" t="str">
        <f>IF(E829="","",IF(K829&lt;Sayfa3!$P$5,"P",IF(K829&gt;Sayfa3!$S$5,"P","")))</f>
        <v>P</v>
      </c>
      <c r="O829" s="53">
        <f t="shared" si="96"/>
        <v>2.3374576271199992</v>
      </c>
      <c r="P829" s="54">
        <f t="shared" si="97"/>
        <v>8.5399999999999991</v>
      </c>
      <c r="Q829" s="55"/>
      <c r="R829" s="56" t="s">
        <v>35</v>
      </c>
    </row>
    <row r="830" spans="1:18" s="56" customFormat="1" ht="16.5" customHeight="1" outlineLevel="1">
      <c r="A830" s="41">
        <f t="shared" si="103"/>
        <v>8.5399999999999991</v>
      </c>
      <c r="B830" s="42">
        <f t="shared" si="100"/>
        <v>819</v>
      </c>
      <c r="C830" s="43">
        <v>41321</v>
      </c>
      <c r="D830" s="44" t="str">
        <f t="shared" si="101"/>
        <v>Şubat 2013</v>
      </c>
      <c r="E830" s="45" t="s">
        <v>35</v>
      </c>
      <c r="F830" s="46">
        <v>2</v>
      </c>
      <c r="G830" s="47">
        <v>6</v>
      </c>
      <c r="H830" s="48">
        <f t="shared" si="102"/>
        <v>12</v>
      </c>
      <c r="I830" s="57">
        <v>3.6525423728800002</v>
      </c>
      <c r="J830" s="50">
        <v>3.07</v>
      </c>
      <c r="K830" s="51">
        <f t="shared" si="98"/>
        <v>0.58254237288000033</v>
      </c>
      <c r="L830" s="53">
        <f t="shared" si="99"/>
        <v>2.4874576271199995</v>
      </c>
      <c r="M830" s="51">
        <f>IF(I830="",0,IF(K830&lt;0,Sayfa3!$P$5,Sayfa3!$S$5))</f>
        <v>0.15000000000000036</v>
      </c>
      <c r="N830" s="52" t="str">
        <f>IF(E830="","",IF(K830&lt;Sayfa3!$P$5,"P",IF(K830&gt;Sayfa3!$S$5,"P","")))</f>
        <v>P</v>
      </c>
      <c r="O830" s="53">
        <f t="shared" si="96"/>
        <v>2.3374576271199992</v>
      </c>
      <c r="P830" s="54">
        <f t="shared" si="97"/>
        <v>8.5399999999999991</v>
      </c>
      <c r="Q830" s="55"/>
      <c r="R830" s="56" t="s">
        <v>35</v>
      </c>
    </row>
    <row r="831" spans="1:18" s="56" customFormat="1" ht="16.5" customHeight="1" outlineLevel="1">
      <c r="A831" s="41">
        <f t="shared" si="103"/>
        <v>8.5399999999999991</v>
      </c>
      <c r="B831" s="42">
        <f t="shared" si="100"/>
        <v>820</v>
      </c>
      <c r="C831" s="43">
        <v>41321</v>
      </c>
      <c r="D831" s="44" t="str">
        <f t="shared" si="101"/>
        <v>Şubat 2013</v>
      </c>
      <c r="E831" s="45" t="s">
        <v>35</v>
      </c>
      <c r="F831" s="46">
        <v>7</v>
      </c>
      <c r="G831" s="47">
        <v>6</v>
      </c>
      <c r="H831" s="48">
        <f t="shared" si="102"/>
        <v>42</v>
      </c>
      <c r="I831" s="57">
        <v>3.6525423728800002</v>
      </c>
      <c r="J831" s="50">
        <v>3.07</v>
      </c>
      <c r="K831" s="51">
        <f t="shared" si="98"/>
        <v>0.58254237288000033</v>
      </c>
      <c r="L831" s="53">
        <f t="shared" si="99"/>
        <v>2.4874576271199995</v>
      </c>
      <c r="M831" s="51">
        <f>IF(I831="",0,IF(K831&lt;0,Sayfa3!$P$5,Sayfa3!$S$5))</f>
        <v>0.15000000000000036</v>
      </c>
      <c r="N831" s="52" t="str">
        <f>IF(E831="","",IF(K831&lt;Sayfa3!$P$5,"P",IF(K831&gt;Sayfa3!$S$5,"P","")))</f>
        <v>P</v>
      </c>
      <c r="O831" s="53">
        <f t="shared" si="96"/>
        <v>2.3374576271199992</v>
      </c>
      <c r="P831" s="54">
        <f t="shared" si="97"/>
        <v>8.5399999999999991</v>
      </c>
      <c r="Q831" s="55"/>
      <c r="R831" s="56" t="s">
        <v>35</v>
      </c>
    </row>
    <row r="832" spans="1:18" s="56" customFormat="1" ht="16.5" customHeight="1" outlineLevel="1">
      <c r="A832" s="41">
        <f t="shared" si="103"/>
        <v>8.5399999999999991</v>
      </c>
      <c r="B832" s="42">
        <f t="shared" si="100"/>
        <v>821</v>
      </c>
      <c r="C832" s="43">
        <v>41321</v>
      </c>
      <c r="D832" s="44" t="str">
        <f t="shared" si="101"/>
        <v>Şubat 2013</v>
      </c>
      <c r="E832" s="45" t="s">
        <v>35</v>
      </c>
      <c r="F832" s="46">
        <v>2</v>
      </c>
      <c r="G832" s="47">
        <v>6</v>
      </c>
      <c r="H832" s="48">
        <f t="shared" si="102"/>
        <v>12</v>
      </c>
      <c r="I832" s="57">
        <v>3.6525423728800002</v>
      </c>
      <c r="J832" s="50">
        <v>3.07</v>
      </c>
      <c r="K832" s="51">
        <f t="shared" si="98"/>
        <v>0.58254237288000033</v>
      </c>
      <c r="L832" s="53">
        <f t="shared" si="99"/>
        <v>2.4874576271199995</v>
      </c>
      <c r="M832" s="51">
        <f>IF(I832="",0,IF(K832&lt;0,Sayfa3!$P$5,Sayfa3!$S$5))</f>
        <v>0.15000000000000036</v>
      </c>
      <c r="N832" s="52" t="str">
        <f>IF(E832="","",IF(K832&lt;Sayfa3!$P$5,"P",IF(K832&gt;Sayfa3!$S$5,"P","")))</f>
        <v>P</v>
      </c>
      <c r="O832" s="53">
        <f t="shared" si="96"/>
        <v>2.3374576271199992</v>
      </c>
      <c r="P832" s="54">
        <f t="shared" si="97"/>
        <v>8.5399999999999991</v>
      </c>
      <c r="Q832" s="55"/>
      <c r="R832" s="56" t="s">
        <v>35</v>
      </c>
    </row>
    <row r="833" spans="1:18" s="56" customFormat="1" ht="16.5" customHeight="1" outlineLevel="1">
      <c r="A833" s="41">
        <f t="shared" si="103"/>
        <v>8.5399999999999991</v>
      </c>
      <c r="B833" s="42">
        <f t="shared" si="100"/>
        <v>822</v>
      </c>
      <c r="C833" s="43">
        <v>41321</v>
      </c>
      <c r="D833" s="44" t="str">
        <f t="shared" si="101"/>
        <v>Şubat 2013</v>
      </c>
      <c r="E833" s="45" t="s">
        <v>35</v>
      </c>
      <c r="F833" s="46">
        <v>7</v>
      </c>
      <c r="G833" s="47">
        <v>6</v>
      </c>
      <c r="H833" s="48">
        <f t="shared" si="102"/>
        <v>42</v>
      </c>
      <c r="I833" s="57">
        <v>3.6525423728800002</v>
      </c>
      <c r="J833" s="50">
        <v>3.07</v>
      </c>
      <c r="K833" s="51">
        <f t="shared" si="98"/>
        <v>0.58254237288000033</v>
      </c>
      <c r="L833" s="53">
        <f t="shared" si="99"/>
        <v>2.4874576271199995</v>
      </c>
      <c r="M833" s="51">
        <f>IF(I833="",0,IF(K833&lt;0,Sayfa3!$P$5,Sayfa3!$S$5))</f>
        <v>0.15000000000000036</v>
      </c>
      <c r="N833" s="52" t="str">
        <f>IF(E833="","",IF(K833&lt;Sayfa3!$P$5,"P",IF(K833&gt;Sayfa3!$S$5,"P","")))</f>
        <v>P</v>
      </c>
      <c r="O833" s="53">
        <f t="shared" si="96"/>
        <v>2.3374576271199992</v>
      </c>
      <c r="P833" s="54">
        <f t="shared" si="97"/>
        <v>8.5399999999999991</v>
      </c>
      <c r="Q833" s="55"/>
      <c r="R833" s="56" t="s">
        <v>35</v>
      </c>
    </row>
    <row r="834" spans="1:18" s="56" customFormat="1" ht="16.5" customHeight="1" outlineLevel="1">
      <c r="A834" s="41">
        <f t="shared" si="103"/>
        <v>8.5399999999999991</v>
      </c>
      <c r="B834" s="42">
        <f t="shared" si="100"/>
        <v>823</v>
      </c>
      <c r="C834" s="43">
        <v>41321</v>
      </c>
      <c r="D834" s="44" t="str">
        <f t="shared" si="101"/>
        <v>Şubat 2013</v>
      </c>
      <c r="E834" s="45" t="s">
        <v>35</v>
      </c>
      <c r="F834" s="46">
        <v>2</v>
      </c>
      <c r="G834" s="47">
        <v>6</v>
      </c>
      <c r="H834" s="48">
        <f t="shared" si="102"/>
        <v>12</v>
      </c>
      <c r="I834" s="57">
        <v>3.6525423728800002</v>
      </c>
      <c r="J834" s="50">
        <v>3.07</v>
      </c>
      <c r="K834" s="51">
        <f t="shared" si="98"/>
        <v>0.58254237288000033</v>
      </c>
      <c r="L834" s="53">
        <f t="shared" si="99"/>
        <v>2.4874576271199995</v>
      </c>
      <c r="M834" s="51">
        <f>IF(I834="",0,IF(K834&lt;0,Sayfa3!$P$5,Sayfa3!$S$5))</f>
        <v>0.15000000000000036</v>
      </c>
      <c r="N834" s="52" t="str">
        <f>IF(E834="","",IF(K834&lt;Sayfa3!$P$5,"P",IF(K834&gt;Sayfa3!$S$5,"P","")))</f>
        <v>P</v>
      </c>
      <c r="O834" s="53">
        <f t="shared" si="96"/>
        <v>2.3374576271199992</v>
      </c>
      <c r="P834" s="54">
        <f t="shared" si="97"/>
        <v>8.5399999999999991</v>
      </c>
      <c r="Q834" s="55"/>
      <c r="R834" s="56" t="s">
        <v>35</v>
      </c>
    </row>
    <row r="835" spans="1:18" s="56" customFormat="1" ht="16.5" customHeight="1" outlineLevel="1">
      <c r="A835" s="41">
        <f t="shared" si="103"/>
        <v>8.5399999999999991</v>
      </c>
      <c r="B835" s="42">
        <f t="shared" si="100"/>
        <v>824</v>
      </c>
      <c r="C835" s="43">
        <v>41321</v>
      </c>
      <c r="D835" s="44" t="str">
        <f t="shared" si="101"/>
        <v>Şubat 2013</v>
      </c>
      <c r="E835" s="45" t="s">
        <v>35</v>
      </c>
      <c r="F835" s="46">
        <v>7</v>
      </c>
      <c r="G835" s="47">
        <v>6</v>
      </c>
      <c r="H835" s="48">
        <f t="shared" si="102"/>
        <v>42</v>
      </c>
      <c r="I835" s="57">
        <v>3.6525423728800002</v>
      </c>
      <c r="J835" s="50">
        <v>3.07</v>
      </c>
      <c r="K835" s="51">
        <f t="shared" si="98"/>
        <v>0.58254237288000033</v>
      </c>
      <c r="L835" s="53">
        <f t="shared" si="99"/>
        <v>2.4874576271199995</v>
      </c>
      <c r="M835" s="51">
        <f>IF(I835="",0,IF(K835&lt;0,Sayfa3!$P$5,Sayfa3!$S$5))</f>
        <v>0.15000000000000036</v>
      </c>
      <c r="N835" s="52" t="str">
        <f>IF(E835="","",IF(K835&lt;Sayfa3!$P$5,"P",IF(K835&gt;Sayfa3!$S$5,"P","")))</f>
        <v>P</v>
      </c>
      <c r="O835" s="53">
        <f t="shared" si="96"/>
        <v>2.3374576271199992</v>
      </c>
      <c r="P835" s="54">
        <f t="shared" si="97"/>
        <v>8.5399999999999991</v>
      </c>
      <c r="Q835" s="55"/>
      <c r="R835" s="56" t="s">
        <v>35</v>
      </c>
    </row>
    <row r="836" spans="1:18" s="56" customFormat="1" ht="16.5" customHeight="1" outlineLevel="1">
      <c r="A836" s="41">
        <f t="shared" si="103"/>
        <v>8.5399999999999991</v>
      </c>
      <c r="B836" s="42">
        <f t="shared" si="100"/>
        <v>825</v>
      </c>
      <c r="C836" s="43">
        <v>41321</v>
      </c>
      <c r="D836" s="44" t="str">
        <f t="shared" si="101"/>
        <v>Şubat 2013</v>
      </c>
      <c r="E836" s="45" t="s">
        <v>35</v>
      </c>
      <c r="F836" s="46">
        <v>2</v>
      </c>
      <c r="G836" s="47">
        <v>6</v>
      </c>
      <c r="H836" s="48">
        <f t="shared" si="102"/>
        <v>12</v>
      </c>
      <c r="I836" s="57">
        <v>3.6525423728800002</v>
      </c>
      <c r="J836" s="50">
        <v>3.07</v>
      </c>
      <c r="K836" s="51">
        <f t="shared" si="98"/>
        <v>0.58254237288000033</v>
      </c>
      <c r="L836" s="53">
        <f t="shared" si="99"/>
        <v>2.4874576271199995</v>
      </c>
      <c r="M836" s="51">
        <f>IF(I836="",0,IF(K836&lt;0,Sayfa3!$P$5,Sayfa3!$S$5))</f>
        <v>0.15000000000000036</v>
      </c>
      <c r="N836" s="52" t="str">
        <f>IF(E836="","",IF(K836&lt;Sayfa3!$P$5,"P",IF(K836&gt;Sayfa3!$S$5,"P","")))</f>
        <v>P</v>
      </c>
      <c r="O836" s="53">
        <f t="shared" si="96"/>
        <v>2.3374576271199992</v>
      </c>
      <c r="P836" s="54">
        <f t="shared" si="97"/>
        <v>8.5399999999999991</v>
      </c>
      <c r="Q836" s="55"/>
      <c r="R836" s="56" t="s">
        <v>35</v>
      </c>
    </row>
    <row r="837" spans="1:18" s="56" customFormat="1" ht="16.5" customHeight="1" outlineLevel="1">
      <c r="A837" s="41">
        <f t="shared" si="103"/>
        <v>8.5399999999999991</v>
      </c>
      <c r="B837" s="42">
        <f t="shared" si="100"/>
        <v>826</v>
      </c>
      <c r="C837" s="43">
        <v>41321</v>
      </c>
      <c r="D837" s="44" t="str">
        <f t="shared" si="101"/>
        <v>Şubat 2013</v>
      </c>
      <c r="E837" s="45" t="s">
        <v>35</v>
      </c>
      <c r="F837" s="46">
        <v>7</v>
      </c>
      <c r="G837" s="47">
        <v>6</v>
      </c>
      <c r="H837" s="48">
        <f t="shared" si="102"/>
        <v>42</v>
      </c>
      <c r="I837" s="57">
        <v>3.6525423728800002</v>
      </c>
      <c r="J837" s="50">
        <v>3.07</v>
      </c>
      <c r="K837" s="51">
        <f t="shared" si="98"/>
        <v>0.58254237288000033</v>
      </c>
      <c r="L837" s="53">
        <f t="shared" si="99"/>
        <v>2.4874576271199995</v>
      </c>
      <c r="M837" s="51">
        <f>IF(I837="",0,IF(K837&lt;0,Sayfa3!$P$5,Sayfa3!$S$5))</f>
        <v>0.15000000000000036</v>
      </c>
      <c r="N837" s="52" t="str">
        <f>IF(E837="","",IF(K837&lt;Sayfa3!$P$5,"P",IF(K837&gt;Sayfa3!$S$5,"P","")))</f>
        <v>P</v>
      </c>
      <c r="O837" s="53">
        <f t="shared" si="96"/>
        <v>2.3374576271199992</v>
      </c>
      <c r="P837" s="54">
        <f t="shared" si="97"/>
        <v>8.5399999999999991</v>
      </c>
      <c r="Q837" s="55"/>
      <c r="R837" s="56" t="s">
        <v>35</v>
      </c>
    </row>
    <row r="838" spans="1:18" s="56" customFormat="1" ht="16.5" customHeight="1" outlineLevel="1">
      <c r="A838" s="41">
        <f t="shared" si="103"/>
        <v>8.5399999999999991</v>
      </c>
      <c r="B838" s="42">
        <f t="shared" si="100"/>
        <v>827</v>
      </c>
      <c r="C838" s="43">
        <v>41321</v>
      </c>
      <c r="D838" s="44" t="str">
        <f t="shared" si="101"/>
        <v>Şubat 2013</v>
      </c>
      <c r="E838" s="45" t="s">
        <v>35</v>
      </c>
      <c r="F838" s="46">
        <v>2</v>
      </c>
      <c r="G838" s="47">
        <v>6</v>
      </c>
      <c r="H838" s="48">
        <f t="shared" si="102"/>
        <v>12</v>
      </c>
      <c r="I838" s="57">
        <v>3.6525423728800002</v>
      </c>
      <c r="J838" s="50">
        <v>3.07</v>
      </c>
      <c r="K838" s="51">
        <f t="shared" si="98"/>
        <v>0.58254237288000033</v>
      </c>
      <c r="L838" s="53">
        <f t="shared" si="99"/>
        <v>2.4874576271199995</v>
      </c>
      <c r="M838" s="51">
        <f>IF(I838="",0,IF(K838&lt;0,Sayfa3!$P$5,Sayfa3!$S$5))</f>
        <v>0.15000000000000036</v>
      </c>
      <c r="N838" s="52" t="str">
        <f>IF(E838="","",IF(K838&lt;Sayfa3!$P$5,"P",IF(K838&gt;Sayfa3!$S$5,"P","")))</f>
        <v>P</v>
      </c>
      <c r="O838" s="53">
        <f t="shared" si="96"/>
        <v>2.3374576271199992</v>
      </c>
      <c r="P838" s="54">
        <f t="shared" si="97"/>
        <v>8.5399999999999991</v>
      </c>
      <c r="Q838" s="55"/>
      <c r="R838" s="56" t="s">
        <v>35</v>
      </c>
    </row>
    <row r="839" spans="1:18" s="56" customFormat="1" ht="16.5" customHeight="1" outlineLevel="1">
      <c r="A839" s="41">
        <f t="shared" si="103"/>
        <v>8.5399999999999991</v>
      </c>
      <c r="B839" s="42">
        <f t="shared" si="100"/>
        <v>828</v>
      </c>
      <c r="C839" s="43">
        <v>41321</v>
      </c>
      <c r="D839" s="44" t="str">
        <f t="shared" si="101"/>
        <v>Şubat 2013</v>
      </c>
      <c r="E839" s="45" t="s">
        <v>35</v>
      </c>
      <c r="F839" s="46">
        <v>7</v>
      </c>
      <c r="G839" s="47">
        <v>6</v>
      </c>
      <c r="H839" s="48">
        <f t="shared" si="102"/>
        <v>42</v>
      </c>
      <c r="I839" s="57">
        <v>3.6525423728800002</v>
      </c>
      <c r="J839" s="50">
        <v>3.07</v>
      </c>
      <c r="K839" s="51">
        <f t="shared" si="98"/>
        <v>0.58254237288000033</v>
      </c>
      <c r="L839" s="53">
        <f t="shared" si="99"/>
        <v>2.4874576271199995</v>
      </c>
      <c r="M839" s="51">
        <f>IF(I839="",0,IF(K839&lt;0,Sayfa3!$P$5,Sayfa3!$S$5))</f>
        <v>0.15000000000000036</v>
      </c>
      <c r="N839" s="52" t="str">
        <f>IF(E839="","",IF(K839&lt;Sayfa3!$P$5,"P",IF(K839&gt;Sayfa3!$S$5,"P","")))</f>
        <v>P</v>
      </c>
      <c r="O839" s="53">
        <f t="shared" si="96"/>
        <v>2.3374576271199992</v>
      </c>
      <c r="P839" s="54">
        <f t="shared" si="97"/>
        <v>8.5399999999999991</v>
      </c>
      <c r="Q839" s="55"/>
      <c r="R839" s="56" t="s">
        <v>35</v>
      </c>
    </row>
    <row r="840" spans="1:18" s="56" customFormat="1" ht="16.5" customHeight="1" outlineLevel="1">
      <c r="A840" s="41">
        <f t="shared" si="103"/>
        <v>8.5399999999999991</v>
      </c>
      <c r="B840" s="42">
        <f t="shared" si="100"/>
        <v>829</v>
      </c>
      <c r="C840" s="43">
        <v>41321</v>
      </c>
      <c r="D840" s="44" t="str">
        <f t="shared" si="101"/>
        <v>Şubat 2013</v>
      </c>
      <c r="E840" s="45" t="s">
        <v>35</v>
      </c>
      <c r="F840" s="46">
        <v>2</v>
      </c>
      <c r="G840" s="47">
        <v>6</v>
      </c>
      <c r="H840" s="48">
        <f t="shared" si="102"/>
        <v>12</v>
      </c>
      <c r="I840" s="57">
        <v>3.6525423728800002</v>
      </c>
      <c r="J840" s="50">
        <v>3.07</v>
      </c>
      <c r="K840" s="51">
        <f t="shared" si="98"/>
        <v>0.58254237288000033</v>
      </c>
      <c r="L840" s="53">
        <f t="shared" si="99"/>
        <v>2.4874576271199995</v>
      </c>
      <c r="M840" s="51">
        <f>IF(I840="",0,IF(K840&lt;0,Sayfa3!$P$5,Sayfa3!$S$5))</f>
        <v>0.15000000000000036</v>
      </c>
      <c r="N840" s="52" t="str">
        <f>IF(E840="","",IF(K840&lt;Sayfa3!$P$5,"P",IF(K840&gt;Sayfa3!$S$5,"P","")))</f>
        <v>P</v>
      </c>
      <c r="O840" s="53">
        <f t="shared" si="96"/>
        <v>2.3374576271199992</v>
      </c>
      <c r="P840" s="54">
        <f t="shared" si="97"/>
        <v>8.5399999999999991</v>
      </c>
      <c r="Q840" s="55"/>
      <c r="R840" s="56" t="s">
        <v>35</v>
      </c>
    </row>
    <row r="841" spans="1:18" s="56" customFormat="1" ht="16.5" customHeight="1" outlineLevel="1">
      <c r="A841" s="41">
        <f t="shared" si="103"/>
        <v>8.5399999999999991</v>
      </c>
      <c r="B841" s="42">
        <f t="shared" si="100"/>
        <v>830</v>
      </c>
      <c r="C841" s="43">
        <v>41321</v>
      </c>
      <c r="D841" s="44" t="str">
        <f t="shared" si="101"/>
        <v>Şubat 2013</v>
      </c>
      <c r="E841" s="45" t="s">
        <v>35</v>
      </c>
      <c r="F841" s="46">
        <v>7</v>
      </c>
      <c r="G841" s="47">
        <v>6</v>
      </c>
      <c r="H841" s="48">
        <f t="shared" si="102"/>
        <v>42</v>
      </c>
      <c r="I841" s="57">
        <v>3.6525423728800002</v>
      </c>
      <c r="J841" s="50">
        <v>3.07</v>
      </c>
      <c r="K841" s="51">
        <f t="shared" si="98"/>
        <v>0.58254237288000033</v>
      </c>
      <c r="L841" s="53">
        <f t="shared" si="99"/>
        <v>2.4874576271199995</v>
      </c>
      <c r="M841" s="51">
        <f>IF(I841="",0,IF(K841&lt;0,Sayfa3!$P$5,Sayfa3!$S$5))</f>
        <v>0.15000000000000036</v>
      </c>
      <c r="N841" s="52" t="str">
        <f>IF(E841="","",IF(K841&lt;Sayfa3!$P$5,"P",IF(K841&gt;Sayfa3!$S$5,"P","")))</f>
        <v>P</v>
      </c>
      <c r="O841" s="53">
        <f t="shared" si="96"/>
        <v>2.3374576271199992</v>
      </c>
      <c r="P841" s="54">
        <f t="shared" si="97"/>
        <v>8.5399999999999991</v>
      </c>
      <c r="Q841" s="55"/>
      <c r="R841" s="56" t="s">
        <v>35</v>
      </c>
    </row>
    <row r="842" spans="1:18" s="56" customFormat="1" ht="16.5" customHeight="1" outlineLevel="1">
      <c r="A842" s="41">
        <f t="shared" si="103"/>
        <v>8.5399999999999991</v>
      </c>
      <c r="B842" s="42">
        <f t="shared" si="100"/>
        <v>831</v>
      </c>
      <c r="C842" s="43">
        <v>41321</v>
      </c>
      <c r="D842" s="44" t="str">
        <f t="shared" si="101"/>
        <v>Şubat 2013</v>
      </c>
      <c r="E842" s="45" t="s">
        <v>35</v>
      </c>
      <c r="F842" s="46">
        <v>2</v>
      </c>
      <c r="G842" s="47">
        <v>6</v>
      </c>
      <c r="H842" s="48">
        <f t="shared" si="102"/>
        <v>12</v>
      </c>
      <c r="I842" s="57">
        <v>3.6525423728800002</v>
      </c>
      <c r="J842" s="50">
        <v>3.07</v>
      </c>
      <c r="K842" s="51">
        <f t="shared" si="98"/>
        <v>0.58254237288000033</v>
      </c>
      <c r="L842" s="53">
        <f t="shared" si="99"/>
        <v>2.4874576271199995</v>
      </c>
      <c r="M842" s="51">
        <f>IF(I842="",0,IF(K842&lt;0,Sayfa3!$P$5,Sayfa3!$S$5))</f>
        <v>0.15000000000000036</v>
      </c>
      <c r="N842" s="52" t="str">
        <f>IF(E842="","",IF(K842&lt;Sayfa3!$P$5,"P",IF(K842&gt;Sayfa3!$S$5,"P","")))</f>
        <v>P</v>
      </c>
      <c r="O842" s="53">
        <f t="shared" si="96"/>
        <v>2.3374576271199992</v>
      </c>
      <c r="P842" s="54">
        <f t="shared" si="97"/>
        <v>8.5399999999999991</v>
      </c>
      <c r="Q842" s="55"/>
      <c r="R842" s="56" t="s">
        <v>35</v>
      </c>
    </row>
    <row r="843" spans="1:18" s="56" customFormat="1" ht="16.5" customHeight="1" outlineLevel="1">
      <c r="A843" s="41">
        <f t="shared" si="103"/>
        <v>8.5399999999999991</v>
      </c>
      <c r="B843" s="42">
        <f t="shared" si="100"/>
        <v>832</v>
      </c>
      <c r="C843" s="43">
        <v>41321</v>
      </c>
      <c r="D843" s="44" t="str">
        <f t="shared" si="101"/>
        <v>Şubat 2013</v>
      </c>
      <c r="E843" s="45" t="s">
        <v>35</v>
      </c>
      <c r="F843" s="46">
        <v>7</v>
      </c>
      <c r="G843" s="47">
        <v>6</v>
      </c>
      <c r="H843" s="48">
        <f t="shared" si="102"/>
        <v>42</v>
      </c>
      <c r="I843" s="57">
        <v>3.6525423728800002</v>
      </c>
      <c r="J843" s="50">
        <v>3.07</v>
      </c>
      <c r="K843" s="51">
        <f t="shared" si="98"/>
        <v>0.58254237288000033</v>
      </c>
      <c r="L843" s="53">
        <f t="shared" si="99"/>
        <v>2.4874576271199995</v>
      </c>
      <c r="M843" s="51">
        <f>IF(I843="",0,IF(K843&lt;0,Sayfa3!$P$5,Sayfa3!$S$5))</f>
        <v>0.15000000000000036</v>
      </c>
      <c r="N843" s="52" t="str">
        <f>IF(E843="","",IF(K843&lt;Sayfa3!$P$5,"P",IF(K843&gt;Sayfa3!$S$5,"P","")))</f>
        <v>P</v>
      </c>
      <c r="O843" s="53">
        <f t="shared" si="96"/>
        <v>2.3374576271199992</v>
      </c>
      <c r="P843" s="54">
        <f t="shared" si="97"/>
        <v>8.5399999999999991</v>
      </c>
      <c r="Q843" s="55"/>
      <c r="R843" s="56" t="s">
        <v>35</v>
      </c>
    </row>
    <row r="844" spans="1:18" s="56" customFormat="1" ht="16.5" customHeight="1" outlineLevel="1">
      <c r="A844" s="41">
        <f t="shared" si="103"/>
        <v>8.5399999999999991</v>
      </c>
      <c r="B844" s="42">
        <f t="shared" si="100"/>
        <v>833</v>
      </c>
      <c r="C844" s="43">
        <v>41321</v>
      </c>
      <c r="D844" s="44" t="str">
        <f t="shared" si="101"/>
        <v>Şubat 2013</v>
      </c>
      <c r="E844" s="45" t="s">
        <v>35</v>
      </c>
      <c r="F844" s="46">
        <v>2</v>
      </c>
      <c r="G844" s="47">
        <v>6</v>
      </c>
      <c r="H844" s="48">
        <f t="shared" si="102"/>
        <v>12</v>
      </c>
      <c r="I844" s="57">
        <v>3.6525423728800002</v>
      </c>
      <c r="J844" s="50">
        <v>3.07</v>
      </c>
      <c r="K844" s="51">
        <f t="shared" si="98"/>
        <v>0.58254237288000033</v>
      </c>
      <c r="L844" s="53">
        <f t="shared" si="99"/>
        <v>2.4874576271199995</v>
      </c>
      <c r="M844" s="51">
        <f>IF(I844="",0,IF(K844&lt;0,Sayfa3!$P$5,Sayfa3!$S$5))</f>
        <v>0.15000000000000036</v>
      </c>
      <c r="N844" s="52" t="str">
        <f>IF(E844="","",IF(K844&lt;Sayfa3!$P$5,"P",IF(K844&gt;Sayfa3!$S$5,"P","")))</f>
        <v>P</v>
      </c>
      <c r="O844" s="53">
        <f t="shared" ref="O844:O907" si="104">IF(N844="",0,L844-M844)</f>
        <v>2.3374576271199992</v>
      </c>
      <c r="P844" s="54">
        <f t="shared" ref="P844:P907" si="105">ROUND(I844*O844,2)</f>
        <v>8.5399999999999991</v>
      </c>
      <c r="Q844" s="55"/>
      <c r="R844" s="56" t="s">
        <v>35</v>
      </c>
    </row>
    <row r="845" spans="1:18" s="56" customFormat="1" ht="16.5" customHeight="1" outlineLevel="1">
      <c r="A845" s="41">
        <f t="shared" si="103"/>
        <v>8.5399999999999991</v>
      </c>
      <c r="B845" s="42">
        <f t="shared" si="100"/>
        <v>834</v>
      </c>
      <c r="C845" s="43">
        <v>41321</v>
      </c>
      <c r="D845" s="44" t="str">
        <f t="shared" si="101"/>
        <v>Şubat 2013</v>
      </c>
      <c r="E845" s="45" t="s">
        <v>35</v>
      </c>
      <c r="F845" s="46">
        <v>7</v>
      </c>
      <c r="G845" s="47">
        <v>6</v>
      </c>
      <c r="H845" s="48">
        <f t="shared" si="102"/>
        <v>42</v>
      </c>
      <c r="I845" s="57">
        <v>3.6525423728800002</v>
      </c>
      <c r="J845" s="50">
        <v>3.07</v>
      </c>
      <c r="K845" s="51">
        <f t="shared" ref="K845:K871" si="106">I845-J845</f>
        <v>0.58254237288000033</v>
      </c>
      <c r="L845" s="53">
        <f t="shared" ref="L845:L908" si="107">J845-K845</f>
        <v>2.4874576271199995</v>
      </c>
      <c r="M845" s="51">
        <f>IF(I845="",0,IF(K845&lt;0,Sayfa3!$P$5,Sayfa3!$S$5))</f>
        <v>0.15000000000000036</v>
      </c>
      <c r="N845" s="52" t="str">
        <f>IF(E845="","",IF(K845&lt;Sayfa3!$P$5,"P",IF(K845&gt;Sayfa3!$S$5,"P","")))</f>
        <v>P</v>
      </c>
      <c r="O845" s="53">
        <f t="shared" si="104"/>
        <v>2.3374576271199992</v>
      </c>
      <c r="P845" s="54">
        <f t="shared" si="105"/>
        <v>8.5399999999999991</v>
      </c>
      <c r="Q845" s="55"/>
      <c r="R845" s="56" t="s">
        <v>35</v>
      </c>
    </row>
    <row r="846" spans="1:18" s="56" customFormat="1" ht="16.5" customHeight="1" outlineLevel="1">
      <c r="A846" s="41">
        <f t="shared" si="103"/>
        <v>8.5399999999999991</v>
      </c>
      <c r="B846" s="42">
        <f t="shared" ref="B846:B909" si="108">IF(C846&lt;&gt;"",B845+1,"")</f>
        <v>835</v>
      </c>
      <c r="C846" s="43">
        <v>41321</v>
      </c>
      <c r="D846" s="44" t="str">
        <f t="shared" ref="D846:D909" si="109">IF(C846="","",CONCATENATE(TEXT(C846,"AAAA")," ",TEXT(C846,"YYYY")))</f>
        <v>Şubat 2013</v>
      </c>
      <c r="E846" s="45" t="s">
        <v>35</v>
      </c>
      <c r="F846" s="46">
        <v>2</v>
      </c>
      <c r="G846" s="47">
        <v>6</v>
      </c>
      <c r="H846" s="48">
        <f t="shared" ref="H846:H909" si="110">ROUND(F846*G846,2)</f>
        <v>12</v>
      </c>
      <c r="I846" s="57">
        <v>3.6525423728800002</v>
      </c>
      <c r="J846" s="50">
        <v>3.07</v>
      </c>
      <c r="K846" s="51">
        <f t="shared" si="106"/>
        <v>0.58254237288000033</v>
      </c>
      <c r="L846" s="53">
        <f t="shared" si="107"/>
        <v>2.4874576271199995</v>
      </c>
      <c r="M846" s="51">
        <f>IF(I846="",0,IF(K846&lt;0,Sayfa3!$P$5,Sayfa3!$S$5))</f>
        <v>0.15000000000000036</v>
      </c>
      <c r="N846" s="52" t="str">
        <f>IF(E846="","",IF(K846&lt;Sayfa3!$P$5,"P",IF(K846&gt;Sayfa3!$S$5,"P","")))</f>
        <v>P</v>
      </c>
      <c r="O846" s="53">
        <f t="shared" si="104"/>
        <v>2.3374576271199992</v>
      </c>
      <c r="P846" s="54">
        <f t="shared" si="105"/>
        <v>8.5399999999999991</v>
      </c>
      <c r="Q846" s="55"/>
      <c r="R846" s="56" t="s">
        <v>35</v>
      </c>
    </row>
    <row r="847" spans="1:18" s="56" customFormat="1" ht="16.5" customHeight="1" outlineLevel="1">
      <c r="A847" s="41">
        <f t="shared" si="103"/>
        <v>8.5399999999999991</v>
      </c>
      <c r="B847" s="42">
        <f t="shared" si="108"/>
        <v>836</v>
      </c>
      <c r="C847" s="43">
        <v>41321</v>
      </c>
      <c r="D847" s="44" t="str">
        <f t="shared" si="109"/>
        <v>Şubat 2013</v>
      </c>
      <c r="E847" s="45" t="s">
        <v>35</v>
      </c>
      <c r="F847" s="46">
        <v>7</v>
      </c>
      <c r="G847" s="47">
        <v>6</v>
      </c>
      <c r="H847" s="48">
        <f t="shared" si="110"/>
        <v>42</v>
      </c>
      <c r="I847" s="57">
        <v>3.6525423728800002</v>
      </c>
      <c r="J847" s="50">
        <v>3.07</v>
      </c>
      <c r="K847" s="51">
        <f t="shared" si="106"/>
        <v>0.58254237288000033</v>
      </c>
      <c r="L847" s="53">
        <f t="shared" si="107"/>
        <v>2.4874576271199995</v>
      </c>
      <c r="M847" s="51">
        <f>IF(I847="",0,IF(K847&lt;0,Sayfa3!$P$5,Sayfa3!$S$5))</f>
        <v>0.15000000000000036</v>
      </c>
      <c r="N847" s="52" t="str">
        <f>IF(E847="","",IF(K847&lt;Sayfa3!$P$5,"P",IF(K847&gt;Sayfa3!$S$5,"P","")))</f>
        <v>P</v>
      </c>
      <c r="O847" s="53">
        <f t="shared" si="104"/>
        <v>2.3374576271199992</v>
      </c>
      <c r="P847" s="54">
        <f t="shared" si="105"/>
        <v>8.5399999999999991</v>
      </c>
      <c r="Q847" s="55"/>
      <c r="R847" s="56" t="s">
        <v>35</v>
      </c>
    </row>
    <row r="848" spans="1:18" s="56" customFormat="1" ht="16.5" customHeight="1" outlineLevel="1">
      <c r="A848" s="41">
        <f t="shared" si="103"/>
        <v>8.5399999999999991</v>
      </c>
      <c r="B848" s="42">
        <f t="shared" si="108"/>
        <v>837</v>
      </c>
      <c r="C848" s="43">
        <v>41321</v>
      </c>
      <c r="D848" s="44" t="str">
        <f t="shared" si="109"/>
        <v>Şubat 2013</v>
      </c>
      <c r="E848" s="45" t="s">
        <v>35</v>
      </c>
      <c r="F848" s="46">
        <v>2</v>
      </c>
      <c r="G848" s="47">
        <v>6</v>
      </c>
      <c r="H848" s="48">
        <f t="shared" si="110"/>
        <v>12</v>
      </c>
      <c r="I848" s="57">
        <v>3.6525423728800002</v>
      </c>
      <c r="J848" s="50">
        <v>3.07</v>
      </c>
      <c r="K848" s="51">
        <f t="shared" si="106"/>
        <v>0.58254237288000033</v>
      </c>
      <c r="L848" s="53">
        <f t="shared" si="107"/>
        <v>2.4874576271199995</v>
      </c>
      <c r="M848" s="51">
        <f>IF(I848="",0,IF(K848&lt;0,Sayfa3!$P$5,Sayfa3!$S$5))</f>
        <v>0.15000000000000036</v>
      </c>
      <c r="N848" s="52" t="str">
        <f>IF(E848="","",IF(K848&lt;Sayfa3!$P$5,"P",IF(K848&gt;Sayfa3!$S$5,"P","")))</f>
        <v>P</v>
      </c>
      <c r="O848" s="53">
        <f t="shared" si="104"/>
        <v>2.3374576271199992</v>
      </c>
      <c r="P848" s="54">
        <f t="shared" si="105"/>
        <v>8.5399999999999991</v>
      </c>
      <c r="Q848" s="55"/>
      <c r="R848" s="56" t="s">
        <v>35</v>
      </c>
    </row>
    <row r="849" spans="1:18" s="56" customFormat="1" ht="16.5" customHeight="1" outlineLevel="1">
      <c r="A849" s="41">
        <f t="shared" ref="A849:A912" si="111">IF(P849="","",P849)</f>
        <v>8.5399999999999991</v>
      </c>
      <c r="B849" s="42">
        <f t="shared" si="108"/>
        <v>838</v>
      </c>
      <c r="C849" s="43">
        <v>41321</v>
      </c>
      <c r="D849" s="44" t="str">
        <f t="shared" si="109"/>
        <v>Şubat 2013</v>
      </c>
      <c r="E849" s="45" t="s">
        <v>35</v>
      </c>
      <c r="F849" s="46">
        <v>7</v>
      </c>
      <c r="G849" s="47">
        <v>6</v>
      </c>
      <c r="H849" s="48">
        <f t="shared" si="110"/>
        <v>42</v>
      </c>
      <c r="I849" s="57">
        <v>3.6525423728800002</v>
      </c>
      <c r="J849" s="50">
        <v>3.07</v>
      </c>
      <c r="K849" s="51">
        <f t="shared" si="106"/>
        <v>0.58254237288000033</v>
      </c>
      <c r="L849" s="53">
        <f t="shared" si="107"/>
        <v>2.4874576271199995</v>
      </c>
      <c r="M849" s="51">
        <f>IF(I849="",0,IF(K849&lt;0,Sayfa3!$P$5,Sayfa3!$S$5))</f>
        <v>0.15000000000000036</v>
      </c>
      <c r="N849" s="52" t="str">
        <f>IF(E849="","",IF(K849&lt;Sayfa3!$P$5,"P",IF(K849&gt;Sayfa3!$S$5,"P","")))</f>
        <v>P</v>
      </c>
      <c r="O849" s="53">
        <f t="shared" si="104"/>
        <v>2.3374576271199992</v>
      </c>
      <c r="P849" s="54">
        <f t="shared" si="105"/>
        <v>8.5399999999999991</v>
      </c>
      <c r="Q849" s="55"/>
      <c r="R849" s="56" t="s">
        <v>35</v>
      </c>
    </row>
    <row r="850" spans="1:18" s="56" customFormat="1" ht="16.5" customHeight="1" outlineLevel="1">
      <c r="A850" s="41">
        <f t="shared" si="111"/>
        <v>8.5399999999999991</v>
      </c>
      <c r="B850" s="42">
        <f t="shared" si="108"/>
        <v>839</v>
      </c>
      <c r="C850" s="43">
        <v>41321</v>
      </c>
      <c r="D850" s="44" t="str">
        <f t="shared" si="109"/>
        <v>Şubat 2013</v>
      </c>
      <c r="E850" s="45" t="s">
        <v>35</v>
      </c>
      <c r="F850" s="46">
        <v>2</v>
      </c>
      <c r="G850" s="47">
        <v>6</v>
      </c>
      <c r="H850" s="48">
        <f t="shared" si="110"/>
        <v>12</v>
      </c>
      <c r="I850" s="57">
        <v>3.6525423728800002</v>
      </c>
      <c r="J850" s="50">
        <v>3.07</v>
      </c>
      <c r="K850" s="51">
        <f t="shared" si="106"/>
        <v>0.58254237288000033</v>
      </c>
      <c r="L850" s="53">
        <f t="shared" si="107"/>
        <v>2.4874576271199995</v>
      </c>
      <c r="M850" s="51">
        <f>IF(I850="",0,IF(K850&lt;0,Sayfa3!$P$5,Sayfa3!$S$5))</f>
        <v>0.15000000000000036</v>
      </c>
      <c r="N850" s="52" t="str">
        <f>IF(E850="","",IF(K850&lt;Sayfa3!$P$5,"P",IF(K850&gt;Sayfa3!$S$5,"P","")))</f>
        <v>P</v>
      </c>
      <c r="O850" s="53">
        <f t="shared" si="104"/>
        <v>2.3374576271199992</v>
      </c>
      <c r="P850" s="54">
        <f t="shared" si="105"/>
        <v>8.5399999999999991</v>
      </c>
      <c r="Q850" s="55"/>
      <c r="R850" s="56" t="s">
        <v>35</v>
      </c>
    </row>
    <row r="851" spans="1:18" s="56" customFormat="1" ht="16.5" customHeight="1" outlineLevel="1">
      <c r="A851" s="41">
        <f t="shared" si="111"/>
        <v>8.5399999999999991</v>
      </c>
      <c r="B851" s="42">
        <f t="shared" si="108"/>
        <v>840</v>
      </c>
      <c r="C851" s="43">
        <v>41321</v>
      </c>
      <c r="D851" s="44" t="str">
        <f t="shared" si="109"/>
        <v>Şubat 2013</v>
      </c>
      <c r="E851" s="45" t="s">
        <v>35</v>
      </c>
      <c r="F851" s="46">
        <v>7</v>
      </c>
      <c r="G851" s="47">
        <v>6</v>
      </c>
      <c r="H851" s="48">
        <f t="shared" si="110"/>
        <v>42</v>
      </c>
      <c r="I851" s="57">
        <v>3.6525423728800002</v>
      </c>
      <c r="J851" s="50">
        <v>3.07</v>
      </c>
      <c r="K851" s="51">
        <f t="shared" si="106"/>
        <v>0.58254237288000033</v>
      </c>
      <c r="L851" s="53">
        <f t="shared" si="107"/>
        <v>2.4874576271199995</v>
      </c>
      <c r="M851" s="51">
        <f>IF(I851="",0,IF(K851&lt;0,Sayfa3!$P$5,Sayfa3!$S$5))</f>
        <v>0.15000000000000036</v>
      </c>
      <c r="N851" s="52" t="str">
        <f>IF(E851="","",IF(K851&lt;Sayfa3!$P$5,"P",IF(K851&gt;Sayfa3!$S$5,"P","")))</f>
        <v>P</v>
      </c>
      <c r="O851" s="53">
        <f t="shared" si="104"/>
        <v>2.3374576271199992</v>
      </c>
      <c r="P851" s="54">
        <f t="shared" si="105"/>
        <v>8.5399999999999991</v>
      </c>
      <c r="Q851" s="55"/>
      <c r="R851" s="56" t="s">
        <v>35</v>
      </c>
    </row>
    <row r="852" spans="1:18" s="56" customFormat="1" ht="16.5" customHeight="1" outlineLevel="1">
      <c r="A852" s="41">
        <f t="shared" si="111"/>
        <v>8.5399999999999991</v>
      </c>
      <c r="B852" s="42">
        <f t="shared" si="108"/>
        <v>841</v>
      </c>
      <c r="C852" s="43">
        <v>41321</v>
      </c>
      <c r="D852" s="44" t="str">
        <f t="shared" si="109"/>
        <v>Şubat 2013</v>
      </c>
      <c r="E852" s="45" t="s">
        <v>35</v>
      </c>
      <c r="F852" s="46">
        <v>2</v>
      </c>
      <c r="G852" s="47">
        <v>6</v>
      </c>
      <c r="H852" s="48">
        <f t="shared" si="110"/>
        <v>12</v>
      </c>
      <c r="I852" s="57">
        <v>3.6525423728800002</v>
      </c>
      <c r="J852" s="50">
        <v>3.07</v>
      </c>
      <c r="K852" s="51">
        <f t="shared" si="106"/>
        <v>0.58254237288000033</v>
      </c>
      <c r="L852" s="53">
        <f t="shared" si="107"/>
        <v>2.4874576271199995</v>
      </c>
      <c r="M852" s="51">
        <f>IF(I852="",0,IF(K852&lt;0,Sayfa3!$P$5,Sayfa3!$S$5))</f>
        <v>0.15000000000000036</v>
      </c>
      <c r="N852" s="52" t="str">
        <f>IF(E852="","",IF(K852&lt;Sayfa3!$P$5,"P",IF(K852&gt;Sayfa3!$S$5,"P","")))</f>
        <v>P</v>
      </c>
      <c r="O852" s="53">
        <f t="shared" si="104"/>
        <v>2.3374576271199992</v>
      </c>
      <c r="P852" s="54">
        <f t="shared" si="105"/>
        <v>8.5399999999999991</v>
      </c>
      <c r="Q852" s="55"/>
      <c r="R852" s="56" t="s">
        <v>35</v>
      </c>
    </row>
    <row r="853" spans="1:18" s="56" customFormat="1" ht="16.5" customHeight="1" outlineLevel="1">
      <c r="A853" s="41">
        <f t="shared" si="111"/>
        <v>8.5399999999999991</v>
      </c>
      <c r="B853" s="42">
        <f t="shared" si="108"/>
        <v>842</v>
      </c>
      <c r="C853" s="43">
        <v>41321</v>
      </c>
      <c r="D853" s="44" t="str">
        <f t="shared" si="109"/>
        <v>Şubat 2013</v>
      </c>
      <c r="E853" s="45" t="s">
        <v>35</v>
      </c>
      <c r="F853" s="46">
        <v>7</v>
      </c>
      <c r="G853" s="47">
        <v>6</v>
      </c>
      <c r="H853" s="48">
        <f t="shared" si="110"/>
        <v>42</v>
      </c>
      <c r="I853" s="57">
        <v>3.6525423728800002</v>
      </c>
      <c r="J853" s="50">
        <v>3.07</v>
      </c>
      <c r="K853" s="51">
        <f t="shared" si="106"/>
        <v>0.58254237288000033</v>
      </c>
      <c r="L853" s="53">
        <f t="shared" si="107"/>
        <v>2.4874576271199995</v>
      </c>
      <c r="M853" s="51">
        <f>IF(I853="",0,IF(K853&lt;0,Sayfa3!$P$5,Sayfa3!$S$5))</f>
        <v>0.15000000000000036</v>
      </c>
      <c r="N853" s="52" t="str">
        <f>IF(E853="","",IF(K853&lt;Sayfa3!$P$5,"P",IF(K853&gt;Sayfa3!$S$5,"P","")))</f>
        <v>P</v>
      </c>
      <c r="O853" s="53">
        <f t="shared" si="104"/>
        <v>2.3374576271199992</v>
      </c>
      <c r="P853" s="54">
        <f t="shared" si="105"/>
        <v>8.5399999999999991</v>
      </c>
      <c r="Q853" s="55"/>
      <c r="R853" s="56" t="s">
        <v>35</v>
      </c>
    </row>
    <row r="854" spans="1:18" s="56" customFormat="1" ht="16.5" customHeight="1" outlineLevel="1">
      <c r="A854" s="41">
        <f t="shared" si="111"/>
        <v>8.5399999999999991</v>
      </c>
      <c r="B854" s="42">
        <f t="shared" si="108"/>
        <v>843</v>
      </c>
      <c r="C854" s="43">
        <v>41321</v>
      </c>
      <c r="D854" s="44" t="str">
        <f t="shared" si="109"/>
        <v>Şubat 2013</v>
      </c>
      <c r="E854" s="45" t="s">
        <v>35</v>
      </c>
      <c r="F854" s="46">
        <v>2</v>
      </c>
      <c r="G854" s="47">
        <v>6</v>
      </c>
      <c r="H854" s="48">
        <f t="shared" si="110"/>
        <v>12</v>
      </c>
      <c r="I854" s="57">
        <v>3.6525423728800002</v>
      </c>
      <c r="J854" s="50">
        <v>3.07</v>
      </c>
      <c r="K854" s="51">
        <f t="shared" si="106"/>
        <v>0.58254237288000033</v>
      </c>
      <c r="L854" s="53">
        <f t="shared" si="107"/>
        <v>2.4874576271199995</v>
      </c>
      <c r="M854" s="51">
        <f>IF(I854="",0,IF(K854&lt;0,Sayfa3!$P$5,Sayfa3!$S$5))</f>
        <v>0.15000000000000036</v>
      </c>
      <c r="N854" s="52" t="str">
        <f>IF(E854="","",IF(K854&lt;Sayfa3!$P$5,"P",IF(K854&gt;Sayfa3!$S$5,"P","")))</f>
        <v>P</v>
      </c>
      <c r="O854" s="53">
        <f t="shared" si="104"/>
        <v>2.3374576271199992</v>
      </c>
      <c r="P854" s="54">
        <f t="shared" si="105"/>
        <v>8.5399999999999991</v>
      </c>
      <c r="Q854" s="55"/>
      <c r="R854" s="56" t="s">
        <v>35</v>
      </c>
    </row>
    <row r="855" spans="1:18" s="56" customFormat="1" ht="18" customHeight="1" outlineLevel="1">
      <c r="A855" s="41">
        <f t="shared" si="111"/>
        <v>8.5399999999999991</v>
      </c>
      <c r="B855" s="42">
        <f t="shared" si="108"/>
        <v>844</v>
      </c>
      <c r="C855" s="43">
        <v>41321</v>
      </c>
      <c r="D855" s="44" t="str">
        <f t="shared" si="109"/>
        <v>Şubat 2013</v>
      </c>
      <c r="E855" s="45" t="s">
        <v>35</v>
      </c>
      <c r="F855" s="46">
        <v>7</v>
      </c>
      <c r="G855" s="47">
        <v>6</v>
      </c>
      <c r="H855" s="48">
        <f t="shared" si="110"/>
        <v>42</v>
      </c>
      <c r="I855" s="57">
        <v>3.6525423728800002</v>
      </c>
      <c r="J855" s="50">
        <v>3.07</v>
      </c>
      <c r="K855" s="51">
        <f t="shared" si="106"/>
        <v>0.58254237288000033</v>
      </c>
      <c r="L855" s="53">
        <f t="shared" si="107"/>
        <v>2.4874576271199995</v>
      </c>
      <c r="M855" s="51">
        <f>IF(I855="",0,IF(K855&lt;0,Sayfa3!$P$5,Sayfa3!$S$5))</f>
        <v>0.15000000000000036</v>
      </c>
      <c r="N855" s="52" t="str">
        <f>IF(E855="","",IF(K855&lt;Sayfa3!$P$5,"P",IF(K855&gt;Sayfa3!$S$5,"P","")))</f>
        <v>P</v>
      </c>
      <c r="O855" s="53">
        <f t="shared" si="104"/>
        <v>2.3374576271199992</v>
      </c>
      <c r="P855" s="54">
        <f t="shared" si="105"/>
        <v>8.5399999999999991</v>
      </c>
      <c r="Q855" s="55"/>
      <c r="R855" s="56" t="s">
        <v>35</v>
      </c>
    </row>
    <row r="856" spans="1:18" s="56" customFormat="1" ht="18" customHeight="1" outlineLevel="1">
      <c r="A856" s="41">
        <f t="shared" si="111"/>
        <v>8.5299999999999994</v>
      </c>
      <c r="B856" s="42">
        <f t="shared" si="108"/>
        <v>845</v>
      </c>
      <c r="C856" s="43">
        <v>41325</v>
      </c>
      <c r="D856" s="44" t="str">
        <f t="shared" si="109"/>
        <v>Şubat 2013</v>
      </c>
      <c r="E856" s="45" t="s">
        <v>35</v>
      </c>
      <c r="F856" s="46">
        <v>7</v>
      </c>
      <c r="G856" s="47">
        <v>6</v>
      </c>
      <c r="H856" s="48">
        <f t="shared" si="110"/>
        <v>42</v>
      </c>
      <c r="I856" s="57">
        <v>3.6610168999999999</v>
      </c>
      <c r="J856" s="50">
        <v>3.07</v>
      </c>
      <c r="K856" s="51">
        <f t="shared" si="106"/>
        <v>0.59101690000000007</v>
      </c>
      <c r="L856" s="53">
        <f t="shared" si="107"/>
        <v>2.4789830999999998</v>
      </c>
      <c r="M856" s="51">
        <f>IF(I856="",0,IF(K856&lt;0,Sayfa3!$P$5,Sayfa3!$S$5))</f>
        <v>0.15000000000000036</v>
      </c>
      <c r="N856" s="52" t="str">
        <f>IF(E856="","",IF(K856&lt;Sayfa3!$P$5,"P",IF(K856&gt;Sayfa3!$S$5,"P","")))</f>
        <v>P</v>
      </c>
      <c r="O856" s="53">
        <f t="shared" si="104"/>
        <v>2.3289830999999994</v>
      </c>
      <c r="P856" s="54">
        <f t="shared" si="105"/>
        <v>8.5299999999999994</v>
      </c>
      <c r="Q856" s="55"/>
      <c r="R856" s="56" t="s">
        <v>35</v>
      </c>
    </row>
    <row r="857" spans="1:18" s="56" customFormat="1" ht="18" customHeight="1" outlineLevel="1">
      <c r="A857" s="41">
        <f t="shared" si="111"/>
        <v>8.5299999999999994</v>
      </c>
      <c r="B857" s="42">
        <f t="shared" si="108"/>
        <v>846</v>
      </c>
      <c r="C857" s="43">
        <v>41325</v>
      </c>
      <c r="D857" s="44" t="str">
        <f t="shared" si="109"/>
        <v>Şubat 2013</v>
      </c>
      <c r="E857" s="45" t="s">
        <v>35</v>
      </c>
      <c r="F857" s="46">
        <v>3</v>
      </c>
      <c r="G857" s="47">
        <v>6</v>
      </c>
      <c r="H857" s="48">
        <f t="shared" si="110"/>
        <v>18</v>
      </c>
      <c r="I857" s="57">
        <v>3.6610168999999999</v>
      </c>
      <c r="J857" s="50">
        <v>3.07</v>
      </c>
      <c r="K857" s="51">
        <f t="shared" si="106"/>
        <v>0.59101690000000007</v>
      </c>
      <c r="L857" s="53">
        <f t="shared" si="107"/>
        <v>2.4789830999999998</v>
      </c>
      <c r="M857" s="51">
        <f>IF(I857="",0,IF(K857&lt;0,Sayfa3!$P$5,Sayfa3!$S$5))</f>
        <v>0.15000000000000036</v>
      </c>
      <c r="N857" s="52" t="str">
        <f>IF(E857="","",IF(K857&lt;Sayfa3!$P$5,"P",IF(K857&gt;Sayfa3!$S$5,"P","")))</f>
        <v>P</v>
      </c>
      <c r="O857" s="53">
        <f t="shared" si="104"/>
        <v>2.3289830999999994</v>
      </c>
      <c r="P857" s="54">
        <f t="shared" si="105"/>
        <v>8.5299999999999994</v>
      </c>
      <c r="Q857" s="55"/>
      <c r="R857" s="56" t="s">
        <v>35</v>
      </c>
    </row>
    <row r="858" spans="1:18" s="56" customFormat="1" ht="18" customHeight="1" outlineLevel="1">
      <c r="A858" s="41">
        <f t="shared" si="111"/>
        <v>8.5299999999999994</v>
      </c>
      <c r="B858" s="42">
        <f t="shared" si="108"/>
        <v>847</v>
      </c>
      <c r="C858" s="43">
        <v>41325</v>
      </c>
      <c r="D858" s="44" t="str">
        <f t="shared" si="109"/>
        <v>Şubat 2013</v>
      </c>
      <c r="E858" s="45" t="s">
        <v>35</v>
      </c>
      <c r="F858" s="46">
        <v>3</v>
      </c>
      <c r="G858" s="47">
        <v>6</v>
      </c>
      <c r="H858" s="48">
        <f t="shared" si="110"/>
        <v>18</v>
      </c>
      <c r="I858" s="57">
        <v>3.6610168999999999</v>
      </c>
      <c r="J858" s="50">
        <v>3.07</v>
      </c>
      <c r="K858" s="51">
        <f t="shared" si="106"/>
        <v>0.59101690000000007</v>
      </c>
      <c r="L858" s="53">
        <f t="shared" si="107"/>
        <v>2.4789830999999998</v>
      </c>
      <c r="M858" s="51">
        <f>IF(I858="",0,IF(K858&lt;0,Sayfa3!$P$5,Sayfa3!$S$5))</f>
        <v>0.15000000000000036</v>
      </c>
      <c r="N858" s="52" t="str">
        <f>IF(E858="","",IF(K858&lt;Sayfa3!$P$5,"P",IF(K858&gt;Sayfa3!$S$5,"P","")))</f>
        <v>P</v>
      </c>
      <c r="O858" s="53">
        <f t="shared" si="104"/>
        <v>2.3289830999999994</v>
      </c>
      <c r="P858" s="54">
        <f t="shared" si="105"/>
        <v>8.5299999999999994</v>
      </c>
      <c r="Q858" s="55"/>
      <c r="R858" s="56" t="s">
        <v>35</v>
      </c>
    </row>
    <row r="859" spans="1:18" s="56" customFormat="1" ht="18" customHeight="1" outlineLevel="1">
      <c r="A859" s="41">
        <f t="shared" si="111"/>
        <v>8.5299999999999994</v>
      </c>
      <c r="B859" s="42">
        <f t="shared" si="108"/>
        <v>848</v>
      </c>
      <c r="C859" s="43">
        <v>41325</v>
      </c>
      <c r="D859" s="44" t="str">
        <f t="shared" si="109"/>
        <v>Şubat 2013</v>
      </c>
      <c r="E859" s="45" t="s">
        <v>35</v>
      </c>
      <c r="F859" s="46">
        <v>7</v>
      </c>
      <c r="G859" s="47">
        <v>6</v>
      </c>
      <c r="H859" s="48">
        <f t="shared" si="110"/>
        <v>42</v>
      </c>
      <c r="I859" s="57">
        <v>3.6610168999999999</v>
      </c>
      <c r="J859" s="50">
        <v>3.07</v>
      </c>
      <c r="K859" s="51">
        <f t="shared" si="106"/>
        <v>0.59101690000000007</v>
      </c>
      <c r="L859" s="53">
        <f t="shared" si="107"/>
        <v>2.4789830999999998</v>
      </c>
      <c r="M859" s="51">
        <f>IF(I859="",0,IF(K859&lt;0,Sayfa3!$P$5,Sayfa3!$S$5))</f>
        <v>0.15000000000000036</v>
      </c>
      <c r="N859" s="52" t="str">
        <f>IF(E859="","",IF(K859&lt;Sayfa3!$P$5,"P",IF(K859&gt;Sayfa3!$S$5,"P","")))</f>
        <v>P</v>
      </c>
      <c r="O859" s="53">
        <f t="shared" si="104"/>
        <v>2.3289830999999994</v>
      </c>
      <c r="P859" s="54">
        <f t="shared" si="105"/>
        <v>8.5299999999999994</v>
      </c>
      <c r="Q859" s="55"/>
      <c r="R859" s="56" t="s">
        <v>35</v>
      </c>
    </row>
    <row r="860" spans="1:18" s="56" customFormat="1" ht="18" customHeight="1" outlineLevel="1">
      <c r="A860" s="41">
        <f t="shared" si="111"/>
        <v>8.5299999999999994</v>
      </c>
      <c r="B860" s="42">
        <f t="shared" si="108"/>
        <v>849</v>
      </c>
      <c r="C860" s="43">
        <v>41325</v>
      </c>
      <c r="D860" s="44" t="str">
        <f t="shared" si="109"/>
        <v>Şubat 2013</v>
      </c>
      <c r="E860" s="45" t="s">
        <v>35</v>
      </c>
      <c r="F860" s="46">
        <v>3</v>
      </c>
      <c r="G860" s="47">
        <v>6</v>
      </c>
      <c r="H860" s="48">
        <f t="shared" si="110"/>
        <v>18</v>
      </c>
      <c r="I860" s="57">
        <v>3.6610168999999999</v>
      </c>
      <c r="J860" s="50">
        <v>3.07</v>
      </c>
      <c r="K860" s="51">
        <f t="shared" si="106"/>
        <v>0.59101690000000007</v>
      </c>
      <c r="L860" s="53">
        <f t="shared" si="107"/>
        <v>2.4789830999999998</v>
      </c>
      <c r="M860" s="51">
        <f>IF(I860="",0,IF(K860&lt;0,Sayfa3!$P$5,Sayfa3!$S$5))</f>
        <v>0.15000000000000036</v>
      </c>
      <c r="N860" s="52" t="str">
        <f>IF(E860="","",IF(K860&lt;Sayfa3!$P$5,"P",IF(K860&gt;Sayfa3!$S$5,"P","")))</f>
        <v>P</v>
      </c>
      <c r="O860" s="53">
        <f t="shared" si="104"/>
        <v>2.3289830999999994</v>
      </c>
      <c r="P860" s="54">
        <f t="shared" si="105"/>
        <v>8.5299999999999994</v>
      </c>
      <c r="Q860" s="55"/>
      <c r="R860" s="56" t="s">
        <v>35</v>
      </c>
    </row>
    <row r="861" spans="1:18" s="56" customFormat="1" ht="18" customHeight="1" outlineLevel="1">
      <c r="A861" s="41">
        <f t="shared" si="111"/>
        <v>8.5299999999999994</v>
      </c>
      <c r="B861" s="42">
        <f t="shared" si="108"/>
        <v>850</v>
      </c>
      <c r="C861" s="43">
        <v>41325</v>
      </c>
      <c r="D861" s="44" t="str">
        <f t="shared" si="109"/>
        <v>Şubat 2013</v>
      </c>
      <c r="E861" s="45" t="s">
        <v>35</v>
      </c>
      <c r="F861" s="46">
        <v>7</v>
      </c>
      <c r="G861" s="47">
        <v>6</v>
      </c>
      <c r="H861" s="48">
        <f t="shared" si="110"/>
        <v>42</v>
      </c>
      <c r="I861" s="57">
        <v>3.6610168999999999</v>
      </c>
      <c r="J861" s="50">
        <v>3.07</v>
      </c>
      <c r="K861" s="51">
        <f t="shared" si="106"/>
        <v>0.59101690000000007</v>
      </c>
      <c r="L861" s="53">
        <f t="shared" si="107"/>
        <v>2.4789830999999998</v>
      </c>
      <c r="M861" s="51">
        <f>IF(I861="",0,IF(K861&lt;0,Sayfa3!$P$5,Sayfa3!$S$5))</f>
        <v>0.15000000000000036</v>
      </c>
      <c r="N861" s="52" t="str">
        <f>IF(E861="","",IF(K861&lt;Sayfa3!$P$5,"P",IF(K861&gt;Sayfa3!$S$5,"P","")))</f>
        <v>P</v>
      </c>
      <c r="O861" s="53">
        <f t="shared" si="104"/>
        <v>2.3289830999999994</v>
      </c>
      <c r="P861" s="54">
        <f t="shared" si="105"/>
        <v>8.5299999999999994</v>
      </c>
      <c r="Q861" s="55"/>
      <c r="R861" s="56" t="s">
        <v>35</v>
      </c>
    </row>
    <row r="862" spans="1:18" s="56" customFormat="1" ht="18" customHeight="1" outlineLevel="1">
      <c r="A862" s="41">
        <f t="shared" si="111"/>
        <v>8.5299999999999994</v>
      </c>
      <c r="B862" s="42">
        <f t="shared" si="108"/>
        <v>851</v>
      </c>
      <c r="C862" s="43">
        <v>41325</v>
      </c>
      <c r="D862" s="44" t="str">
        <f t="shared" si="109"/>
        <v>Şubat 2013</v>
      </c>
      <c r="E862" s="45" t="s">
        <v>35</v>
      </c>
      <c r="F862" s="46">
        <v>3</v>
      </c>
      <c r="G862" s="47">
        <v>6</v>
      </c>
      <c r="H862" s="48">
        <f t="shared" si="110"/>
        <v>18</v>
      </c>
      <c r="I862" s="57">
        <v>3.6610168999999999</v>
      </c>
      <c r="J862" s="50">
        <v>3.07</v>
      </c>
      <c r="K862" s="51">
        <f t="shared" si="106"/>
        <v>0.59101690000000007</v>
      </c>
      <c r="L862" s="53">
        <f t="shared" si="107"/>
        <v>2.4789830999999998</v>
      </c>
      <c r="M862" s="51">
        <f>IF(I862="",0,IF(K862&lt;0,Sayfa3!$P$5,Sayfa3!$S$5))</f>
        <v>0.15000000000000036</v>
      </c>
      <c r="N862" s="52" t="str">
        <f>IF(E862="","",IF(K862&lt;Sayfa3!$P$5,"P",IF(K862&gt;Sayfa3!$S$5,"P","")))</f>
        <v>P</v>
      </c>
      <c r="O862" s="53">
        <f t="shared" si="104"/>
        <v>2.3289830999999994</v>
      </c>
      <c r="P862" s="54">
        <f t="shared" si="105"/>
        <v>8.5299999999999994</v>
      </c>
      <c r="Q862" s="55"/>
      <c r="R862" s="56" t="s">
        <v>35</v>
      </c>
    </row>
    <row r="863" spans="1:18" s="56" customFormat="1" ht="18" customHeight="1" outlineLevel="1">
      <c r="A863" s="41">
        <f t="shared" si="111"/>
        <v>8.5299999999999994</v>
      </c>
      <c r="B863" s="42">
        <f t="shared" si="108"/>
        <v>852</v>
      </c>
      <c r="C863" s="43">
        <v>41325</v>
      </c>
      <c r="D863" s="44" t="str">
        <f t="shared" si="109"/>
        <v>Şubat 2013</v>
      </c>
      <c r="E863" s="45" t="s">
        <v>35</v>
      </c>
      <c r="F863" s="46">
        <v>7</v>
      </c>
      <c r="G863" s="47">
        <v>6</v>
      </c>
      <c r="H863" s="48">
        <f t="shared" si="110"/>
        <v>42</v>
      </c>
      <c r="I863" s="57">
        <v>3.6610168999999999</v>
      </c>
      <c r="J863" s="50">
        <v>3.07</v>
      </c>
      <c r="K863" s="51">
        <f t="shared" si="106"/>
        <v>0.59101690000000007</v>
      </c>
      <c r="L863" s="53">
        <f t="shared" si="107"/>
        <v>2.4789830999999998</v>
      </c>
      <c r="M863" s="51">
        <f>IF(I863="",0,IF(K863&lt;0,Sayfa3!$P$5,Sayfa3!$S$5))</f>
        <v>0.15000000000000036</v>
      </c>
      <c r="N863" s="52" t="str">
        <f>IF(E863="","",IF(K863&lt;Sayfa3!$P$5,"P",IF(K863&gt;Sayfa3!$S$5,"P","")))</f>
        <v>P</v>
      </c>
      <c r="O863" s="53">
        <f t="shared" si="104"/>
        <v>2.3289830999999994</v>
      </c>
      <c r="P863" s="54">
        <f t="shared" si="105"/>
        <v>8.5299999999999994</v>
      </c>
      <c r="Q863" s="55"/>
      <c r="R863" s="56" t="s">
        <v>35</v>
      </c>
    </row>
    <row r="864" spans="1:18" s="56" customFormat="1" ht="18" customHeight="1" outlineLevel="1">
      <c r="A864" s="41">
        <f t="shared" si="111"/>
        <v>8.5299999999999994</v>
      </c>
      <c r="B864" s="42">
        <f t="shared" si="108"/>
        <v>853</v>
      </c>
      <c r="C864" s="43">
        <v>41325</v>
      </c>
      <c r="D864" s="44" t="str">
        <f t="shared" si="109"/>
        <v>Şubat 2013</v>
      </c>
      <c r="E864" s="45" t="s">
        <v>35</v>
      </c>
      <c r="F864" s="46">
        <v>3</v>
      </c>
      <c r="G864" s="47">
        <v>6</v>
      </c>
      <c r="H864" s="48">
        <f t="shared" si="110"/>
        <v>18</v>
      </c>
      <c r="I864" s="57">
        <v>3.6610168999999999</v>
      </c>
      <c r="J864" s="50">
        <v>3.07</v>
      </c>
      <c r="K864" s="51">
        <f t="shared" si="106"/>
        <v>0.59101690000000007</v>
      </c>
      <c r="L864" s="53">
        <f t="shared" si="107"/>
        <v>2.4789830999999998</v>
      </c>
      <c r="M864" s="51">
        <f>IF(I864="",0,IF(K864&lt;0,Sayfa3!$P$5,Sayfa3!$S$5))</f>
        <v>0.15000000000000036</v>
      </c>
      <c r="N864" s="52" t="str">
        <f>IF(E864="","",IF(K864&lt;Sayfa3!$P$5,"P",IF(K864&gt;Sayfa3!$S$5,"P","")))</f>
        <v>P</v>
      </c>
      <c r="O864" s="53">
        <f t="shared" si="104"/>
        <v>2.3289830999999994</v>
      </c>
      <c r="P864" s="54">
        <f t="shared" si="105"/>
        <v>8.5299999999999994</v>
      </c>
      <c r="Q864" s="55"/>
      <c r="R864" s="56" t="s">
        <v>35</v>
      </c>
    </row>
    <row r="865" spans="1:18" s="56" customFormat="1" ht="18" customHeight="1" outlineLevel="1">
      <c r="A865" s="41">
        <f t="shared" si="111"/>
        <v>8.5299999999999994</v>
      </c>
      <c r="B865" s="42">
        <f t="shared" si="108"/>
        <v>854</v>
      </c>
      <c r="C865" s="43">
        <v>41325</v>
      </c>
      <c r="D865" s="44" t="str">
        <f t="shared" si="109"/>
        <v>Şubat 2013</v>
      </c>
      <c r="E865" s="45" t="s">
        <v>35</v>
      </c>
      <c r="F865" s="46">
        <v>7</v>
      </c>
      <c r="G865" s="47">
        <v>6</v>
      </c>
      <c r="H865" s="48">
        <f t="shared" si="110"/>
        <v>42</v>
      </c>
      <c r="I865" s="57">
        <v>3.6610168999999999</v>
      </c>
      <c r="J865" s="50">
        <v>3.07</v>
      </c>
      <c r="K865" s="51">
        <f t="shared" si="106"/>
        <v>0.59101690000000007</v>
      </c>
      <c r="L865" s="53">
        <f t="shared" si="107"/>
        <v>2.4789830999999998</v>
      </c>
      <c r="M865" s="51">
        <f>IF(I865="",0,IF(K865&lt;0,Sayfa3!$P$5,Sayfa3!$S$5))</f>
        <v>0.15000000000000036</v>
      </c>
      <c r="N865" s="52" t="str">
        <f>IF(E865="","",IF(K865&lt;Sayfa3!$P$5,"P",IF(K865&gt;Sayfa3!$S$5,"P","")))</f>
        <v>P</v>
      </c>
      <c r="O865" s="53">
        <f t="shared" si="104"/>
        <v>2.3289830999999994</v>
      </c>
      <c r="P865" s="54">
        <f t="shared" si="105"/>
        <v>8.5299999999999994</v>
      </c>
      <c r="Q865" s="55"/>
      <c r="R865" s="56" t="s">
        <v>35</v>
      </c>
    </row>
    <row r="866" spans="1:18" s="56" customFormat="1" ht="18" customHeight="1" outlineLevel="1" collapsed="1">
      <c r="A866" s="41">
        <f t="shared" si="111"/>
        <v>8.5299999999999994</v>
      </c>
      <c r="B866" s="42">
        <f t="shared" si="108"/>
        <v>855</v>
      </c>
      <c r="C866" s="43">
        <v>41325</v>
      </c>
      <c r="D866" s="44" t="str">
        <f t="shared" si="109"/>
        <v>Şubat 2013</v>
      </c>
      <c r="E866" s="45" t="s">
        <v>35</v>
      </c>
      <c r="F866" s="46">
        <v>3</v>
      </c>
      <c r="G866" s="47">
        <v>6</v>
      </c>
      <c r="H866" s="48">
        <f t="shared" si="110"/>
        <v>18</v>
      </c>
      <c r="I866" s="57">
        <v>3.6610168999999999</v>
      </c>
      <c r="J866" s="50">
        <v>3.07</v>
      </c>
      <c r="K866" s="51">
        <f t="shared" si="106"/>
        <v>0.59101690000000007</v>
      </c>
      <c r="L866" s="53">
        <f t="shared" si="107"/>
        <v>2.4789830999999998</v>
      </c>
      <c r="M866" s="51">
        <f>IF(I866="",0,IF(K866&lt;0,Sayfa3!$P$5,Sayfa3!$S$5))</f>
        <v>0.15000000000000036</v>
      </c>
      <c r="N866" s="52" t="str">
        <f>IF(E866="","",IF(K866&lt;Sayfa3!$P$5,"P",IF(K866&gt;Sayfa3!$S$5,"P","")))</f>
        <v>P</v>
      </c>
      <c r="O866" s="53">
        <f t="shared" si="104"/>
        <v>2.3289830999999994</v>
      </c>
      <c r="P866" s="54">
        <f t="shared" si="105"/>
        <v>8.5299999999999994</v>
      </c>
      <c r="Q866" s="55"/>
      <c r="R866" s="56" t="s">
        <v>35</v>
      </c>
    </row>
    <row r="867" spans="1:18" s="56" customFormat="1" ht="18" customHeight="1" outlineLevel="1">
      <c r="A867" s="41">
        <f t="shared" si="111"/>
        <v>8.5299999999999994</v>
      </c>
      <c r="B867" s="42">
        <f t="shared" si="108"/>
        <v>856</v>
      </c>
      <c r="C867" s="43">
        <v>41325</v>
      </c>
      <c r="D867" s="44" t="str">
        <f t="shared" si="109"/>
        <v>Şubat 2013</v>
      </c>
      <c r="E867" s="45" t="s">
        <v>35</v>
      </c>
      <c r="F867" s="46">
        <v>7</v>
      </c>
      <c r="G867" s="47">
        <v>6</v>
      </c>
      <c r="H867" s="48">
        <f t="shared" si="110"/>
        <v>42</v>
      </c>
      <c r="I867" s="57">
        <v>3.6610168999999999</v>
      </c>
      <c r="J867" s="50">
        <v>3.07</v>
      </c>
      <c r="K867" s="51">
        <f t="shared" si="106"/>
        <v>0.59101690000000007</v>
      </c>
      <c r="L867" s="53">
        <f t="shared" si="107"/>
        <v>2.4789830999999998</v>
      </c>
      <c r="M867" s="51">
        <f>IF(I867="",0,IF(K867&lt;0,Sayfa3!$P$5,Sayfa3!$S$5))</f>
        <v>0.15000000000000036</v>
      </c>
      <c r="N867" s="52" t="str">
        <f>IF(E867="","",IF(K867&lt;Sayfa3!$P$5,"P",IF(K867&gt;Sayfa3!$S$5,"P","")))</f>
        <v>P</v>
      </c>
      <c r="O867" s="53">
        <f t="shared" si="104"/>
        <v>2.3289830999999994</v>
      </c>
      <c r="P867" s="54">
        <f t="shared" si="105"/>
        <v>8.5299999999999994</v>
      </c>
      <c r="Q867" s="55"/>
      <c r="R867" s="56" t="s">
        <v>35</v>
      </c>
    </row>
    <row r="868" spans="1:18" s="56" customFormat="1" ht="18" customHeight="1" outlineLevel="1">
      <c r="A868" s="41">
        <f t="shared" si="111"/>
        <v>8.5299999999999994</v>
      </c>
      <c r="B868" s="42">
        <f t="shared" si="108"/>
        <v>857</v>
      </c>
      <c r="C868" s="43">
        <v>41325</v>
      </c>
      <c r="D868" s="44" t="str">
        <f t="shared" si="109"/>
        <v>Şubat 2013</v>
      </c>
      <c r="E868" s="45" t="s">
        <v>35</v>
      </c>
      <c r="F868" s="46">
        <v>3</v>
      </c>
      <c r="G868" s="47">
        <v>6</v>
      </c>
      <c r="H868" s="48">
        <f t="shared" si="110"/>
        <v>18</v>
      </c>
      <c r="I868" s="57">
        <v>3.6610168999999999</v>
      </c>
      <c r="J868" s="50">
        <v>3.07</v>
      </c>
      <c r="K868" s="51">
        <f t="shared" si="106"/>
        <v>0.59101690000000007</v>
      </c>
      <c r="L868" s="53">
        <f t="shared" si="107"/>
        <v>2.4789830999999998</v>
      </c>
      <c r="M868" s="51">
        <f>IF(I868="",0,IF(K868&lt;0,Sayfa3!$P$5,Sayfa3!$S$5))</f>
        <v>0.15000000000000036</v>
      </c>
      <c r="N868" s="52" t="str">
        <f>IF(E868="","",IF(K868&lt;Sayfa3!$P$5,"P",IF(K868&gt;Sayfa3!$S$5,"P","")))</f>
        <v>P</v>
      </c>
      <c r="O868" s="53">
        <f t="shared" si="104"/>
        <v>2.3289830999999994</v>
      </c>
      <c r="P868" s="54">
        <f t="shared" si="105"/>
        <v>8.5299999999999994</v>
      </c>
      <c r="Q868" s="55"/>
      <c r="R868" s="56" t="s">
        <v>35</v>
      </c>
    </row>
    <row r="869" spans="1:18" s="56" customFormat="1" ht="18" customHeight="1" outlineLevel="1">
      <c r="A869" s="41">
        <f t="shared" si="111"/>
        <v>8.5299999999999994</v>
      </c>
      <c r="B869" s="42">
        <f t="shared" si="108"/>
        <v>858</v>
      </c>
      <c r="C869" s="43">
        <v>41325</v>
      </c>
      <c r="D869" s="44" t="str">
        <f t="shared" si="109"/>
        <v>Şubat 2013</v>
      </c>
      <c r="E869" s="45" t="s">
        <v>35</v>
      </c>
      <c r="F869" s="46">
        <v>7</v>
      </c>
      <c r="G869" s="47">
        <v>6</v>
      </c>
      <c r="H869" s="48">
        <f t="shared" si="110"/>
        <v>42</v>
      </c>
      <c r="I869" s="57">
        <v>3.6610168999999999</v>
      </c>
      <c r="J869" s="50">
        <v>3.07</v>
      </c>
      <c r="K869" s="51">
        <f t="shared" si="106"/>
        <v>0.59101690000000007</v>
      </c>
      <c r="L869" s="53">
        <f t="shared" si="107"/>
        <v>2.4789830999999998</v>
      </c>
      <c r="M869" s="51">
        <f>IF(I869="",0,IF(K869&lt;0,Sayfa3!$P$5,Sayfa3!$S$5))</f>
        <v>0.15000000000000036</v>
      </c>
      <c r="N869" s="52" t="str">
        <f>IF(E869="","",IF(K869&lt;Sayfa3!$P$5,"P",IF(K869&gt;Sayfa3!$S$5,"P","")))</f>
        <v>P</v>
      </c>
      <c r="O869" s="53">
        <f t="shared" si="104"/>
        <v>2.3289830999999994</v>
      </c>
      <c r="P869" s="54">
        <f t="shared" si="105"/>
        <v>8.5299999999999994</v>
      </c>
      <c r="Q869" s="55"/>
      <c r="R869" s="56" t="s">
        <v>35</v>
      </c>
    </row>
    <row r="870" spans="1:18" s="56" customFormat="1" ht="18" customHeight="1" outlineLevel="1">
      <c r="A870" s="41">
        <f t="shared" si="111"/>
        <v>8.5299999999999994</v>
      </c>
      <c r="B870" s="42">
        <f t="shared" si="108"/>
        <v>859</v>
      </c>
      <c r="C870" s="43">
        <v>41325</v>
      </c>
      <c r="D870" s="44" t="str">
        <f t="shared" si="109"/>
        <v>Şubat 2013</v>
      </c>
      <c r="E870" s="45" t="s">
        <v>35</v>
      </c>
      <c r="F870" s="46">
        <v>3</v>
      </c>
      <c r="G870" s="47">
        <v>6</v>
      </c>
      <c r="H870" s="48">
        <f t="shared" si="110"/>
        <v>18</v>
      </c>
      <c r="I870" s="57">
        <v>3.6610168999999999</v>
      </c>
      <c r="J870" s="50">
        <v>3.07</v>
      </c>
      <c r="K870" s="51">
        <f t="shared" si="106"/>
        <v>0.59101690000000007</v>
      </c>
      <c r="L870" s="53">
        <f t="shared" si="107"/>
        <v>2.4789830999999998</v>
      </c>
      <c r="M870" s="51">
        <f>IF(I870="",0,IF(K870&lt;0,Sayfa3!$P$5,Sayfa3!$S$5))</f>
        <v>0.15000000000000036</v>
      </c>
      <c r="N870" s="52" t="str">
        <f>IF(E870="","",IF(K870&lt;Sayfa3!$P$5,"P",IF(K870&gt;Sayfa3!$S$5,"P","")))</f>
        <v>P</v>
      </c>
      <c r="O870" s="53">
        <f t="shared" si="104"/>
        <v>2.3289830999999994</v>
      </c>
      <c r="P870" s="54">
        <f t="shared" si="105"/>
        <v>8.5299999999999994</v>
      </c>
      <c r="Q870" s="55"/>
      <c r="R870" s="56" t="s">
        <v>35</v>
      </c>
    </row>
    <row r="871" spans="1:18" s="56" customFormat="1" ht="18" customHeight="1" outlineLevel="1">
      <c r="A871" s="41">
        <f t="shared" si="111"/>
        <v>8.5299999999999994</v>
      </c>
      <c r="B871" s="42">
        <f t="shared" si="108"/>
        <v>860</v>
      </c>
      <c r="C871" s="43">
        <v>41325</v>
      </c>
      <c r="D871" s="44" t="str">
        <f t="shared" si="109"/>
        <v>Şubat 2013</v>
      </c>
      <c r="E871" s="45" t="s">
        <v>35</v>
      </c>
      <c r="F871" s="46">
        <v>7</v>
      </c>
      <c r="G871" s="47">
        <v>6</v>
      </c>
      <c r="H871" s="48">
        <f t="shared" si="110"/>
        <v>42</v>
      </c>
      <c r="I871" s="57">
        <v>3.6610168999999999</v>
      </c>
      <c r="J871" s="50">
        <v>3.07</v>
      </c>
      <c r="K871" s="51">
        <f t="shared" si="106"/>
        <v>0.59101690000000007</v>
      </c>
      <c r="L871" s="53">
        <f t="shared" si="107"/>
        <v>2.4789830999999998</v>
      </c>
      <c r="M871" s="51">
        <f>IF(I871="",0,IF(K871&lt;0,Sayfa3!$P$5,Sayfa3!$S$5))</f>
        <v>0.15000000000000036</v>
      </c>
      <c r="N871" s="52" t="str">
        <f>IF(E871="","",IF(K871&lt;Sayfa3!$P$5,"P",IF(K871&gt;Sayfa3!$S$5,"P","")))</f>
        <v>P</v>
      </c>
      <c r="O871" s="53">
        <f t="shared" si="104"/>
        <v>2.3289830999999994</v>
      </c>
      <c r="P871" s="54">
        <f t="shared" si="105"/>
        <v>8.5299999999999994</v>
      </c>
      <c r="Q871" s="55"/>
      <c r="R871" s="56" t="s">
        <v>35</v>
      </c>
    </row>
    <row r="872" spans="1:18" s="56" customFormat="1" ht="18" customHeight="1" outlineLevel="1">
      <c r="A872" s="41">
        <f t="shared" si="111"/>
        <v>8.5299999999999994</v>
      </c>
      <c r="B872" s="42">
        <f t="shared" si="108"/>
        <v>861</v>
      </c>
      <c r="C872" s="43">
        <v>41325</v>
      </c>
      <c r="D872" s="44" t="str">
        <f t="shared" si="109"/>
        <v>Şubat 2013</v>
      </c>
      <c r="E872" s="45" t="s">
        <v>35</v>
      </c>
      <c r="F872" s="46">
        <v>5</v>
      </c>
      <c r="G872" s="47">
        <v>6</v>
      </c>
      <c r="H872" s="48">
        <f t="shared" si="110"/>
        <v>30</v>
      </c>
      <c r="I872" s="57">
        <v>3.6610168999999999</v>
      </c>
      <c r="J872" s="50">
        <v>3.07</v>
      </c>
      <c r="K872" s="51">
        <f>I872-J872</f>
        <v>0.59101690000000007</v>
      </c>
      <c r="L872" s="53">
        <f t="shared" si="107"/>
        <v>2.4789830999999998</v>
      </c>
      <c r="M872" s="51">
        <f>IF(I872="",0,IF(K872&lt;0,Sayfa3!$P$5,Sayfa3!$S$5))</f>
        <v>0.15000000000000036</v>
      </c>
      <c r="N872" s="52" t="str">
        <f>IF(E872="","",IF(K872&lt;Sayfa3!$P$5,"P",IF(K872&gt;Sayfa3!$S$5,"P","")))</f>
        <v>P</v>
      </c>
      <c r="O872" s="53">
        <f t="shared" si="104"/>
        <v>2.3289830999999994</v>
      </c>
      <c r="P872" s="54">
        <f t="shared" si="105"/>
        <v>8.5299999999999994</v>
      </c>
      <c r="Q872" s="55"/>
      <c r="R872" s="56" t="s">
        <v>35</v>
      </c>
    </row>
    <row r="873" spans="1:18" s="56" customFormat="1" ht="18" customHeight="1" outlineLevel="1">
      <c r="A873" s="41">
        <f t="shared" si="111"/>
        <v>8.5299999999999994</v>
      </c>
      <c r="B873" s="42">
        <f t="shared" si="108"/>
        <v>862</v>
      </c>
      <c r="C873" s="43">
        <v>41330</v>
      </c>
      <c r="D873" s="44" t="str">
        <f t="shared" si="109"/>
        <v>Şubat 2013</v>
      </c>
      <c r="E873" s="45" t="s">
        <v>35</v>
      </c>
      <c r="F873" s="46">
        <v>2</v>
      </c>
      <c r="G873" s="47">
        <v>6</v>
      </c>
      <c r="H873" s="48">
        <f t="shared" si="110"/>
        <v>12</v>
      </c>
      <c r="I873" s="57">
        <v>3.6610168999999999</v>
      </c>
      <c r="J873" s="50">
        <v>3.07</v>
      </c>
      <c r="K873" s="51">
        <f>I873-J873</f>
        <v>0.59101690000000007</v>
      </c>
      <c r="L873" s="53">
        <f t="shared" si="107"/>
        <v>2.4789830999999998</v>
      </c>
      <c r="M873" s="51">
        <f>IF(I873="",0,IF(K873&lt;0,Sayfa3!$P$5,Sayfa3!$S$5))</f>
        <v>0.15000000000000036</v>
      </c>
      <c r="N873" s="52" t="str">
        <f>IF(E873="","",IF(K873&lt;Sayfa3!$P$5,"P",IF(K873&gt;Sayfa3!$S$5,"P","")))</f>
        <v>P</v>
      </c>
      <c r="O873" s="53">
        <f t="shared" si="104"/>
        <v>2.3289830999999994</v>
      </c>
      <c r="P873" s="54">
        <f t="shared" si="105"/>
        <v>8.5299999999999994</v>
      </c>
      <c r="Q873" s="55"/>
      <c r="R873" s="56" t="s">
        <v>35</v>
      </c>
    </row>
    <row r="874" spans="1:18" s="56" customFormat="1" ht="18" customHeight="1" outlineLevel="1">
      <c r="A874" s="41">
        <f t="shared" si="111"/>
        <v>8.5299999999999994</v>
      </c>
      <c r="B874" s="42">
        <f t="shared" si="108"/>
        <v>863</v>
      </c>
      <c r="C874" s="43">
        <v>41330</v>
      </c>
      <c r="D874" s="44" t="str">
        <f t="shared" si="109"/>
        <v>Şubat 2013</v>
      </c>
      <c r="E874" s="45" t="s">
        <v>35</v>
      </c>
      <c r="F874" s="46">
        <v>7</v>
      </c>
      <c r="G874" s="47">
        <v>6</v>
      </c>
      <c r="H874" s="48">
        <f t="shared" si="110"/>
        <v>42</v>
      </c>
      <c r="I874" s="57">
        <v>3.6610168999999999</v>
      </c>
      <c r="J874" s="50">
        <v>3.07</v>
      </c>
      <c r="K874" s="51">
        <f>I874-J874</f>
        <v>0.59101690000000007</v>
      </c>
      <c r="L874" s="53">
        <f t="shared" si="107"/>
        <v>2.4789830999999998</v>
      </c>
      <c r="M874" s="51">
        <f>IF(I874="",0,IF(K874&lt;0,Sayfa3!$P$5,Sayfa3!$S$5))</f>
        <v>0.15000000000000036</v>
      </c>
      <c r="N874" s="52" t="str">
        <f>IF(E874="","",IF(K874&lt;Sayfa3!$P$5,"P",IF(K874&gt;Sayfa3!$S$5,"P","")))</f>
        <v>P</v>
      </c>
      <c r="O874" s="53">
        <f t="shared" si="104"/>
        <v>2.3289830999999994</v>
      </c>
      <c r="P874" s="54">
        <f t="shared" si="105"/>
        <v>8.5299999999999994</v>
      </c>
      <c r="Q874" s="55"/>
      <c r="R874" s="56" t="s">
        <v>35</v>
      </c>
    </row>
    <row r="875" spans="1:18" s="56" customFormat="1" ht="18" customHeight="1" outlineLevel="1">
      <c r="A875" s="41">
        <f t="shared" si="111"/>
        <v>8.5299999999999994</v>
      </c>
      <c r="B875" s="42">
        <f t="shared" si="108"/>
        <v>864</v>
      </c>
      <c r="C875" s="43">
        <v>41330</v>
      </c>
      <c r="D875" s="44" t="str">
        <f t="shared" si="109"/>
        <v>Şubat 2013</v>
      </c>
      <c r="E875" s="45" t="s">
        <v>35</v>
      </c>
      <c r="F875" s="46">
        <v>7</v>
      </c>
      <c r="G875" s="47">
        <v>6</v>
      </c>
      <c r="H875" s="48">
        <f t="shared" si="110"/>
        <v>42</v>
      </c>
      <c r="I875" s="57">
        <v>3.6610168999999999</v>
      </c>
      <c r="J875" s="50">
        <v>3.07</v>
      </c>
      <c r="K875" s="51">
        <f>I875-J875</f>
        <v>0.59101690000000007</v>
      </c>
      <c r="L875" s="53">
        <f t="shared" si="107"/>
        <v>2.4789830999999998</v>
      </c>
      <c r="M875" s="51">
        <f>IF(I875="",0,IF(K875&lt;0,Sayfa3!$P$5,Sayfa3!$S$5))</f>
        <v>0.15000000000000036</v>
      </c>
      <c r="N875" s="52" t="str">
        <f>IF(E875="","",IF(K875&lt;Sayfa3!$P$5,"P",IF(K875&gt;Sayfa3!$S$5,"P","")))</f>
        <v>P</v>
      </c>
      <c r="O875" s="53">
        <f t="shared" si="104"/>
        <v>2.3289830999999994</v>
      </c>
      <c r="P875" s="54">
        <f t="shared" si="105"/>
        <v>8.5299999999999994</v>
      </c>
      <c r="Q875" s="55"/>
      <c r="R875" s="56" t="s">
        <v>35</v>
      </c>
    </row>
    <row r="876" spans="1:18" s="56" customFormat="1" ht="18" customHeight="1" outlineLevel="1">
      <c r="A876" s="41">
        <f t="shared" si="111"/>
        <v>8.5299999999999994</v>
      </c>
      <c r="B876" s="42">
        <f t="shared" si="108"/>
        <v>865</v>
      </c>
      <c r="C876" s="43">
        <v>41330</v>
      </c>
      <c r="D876" s="44" t="str">
        <f t="shared" si="109"/>
        <v>Şubat 2013</v>
      </c>
      <c r="E876" s="45" t="s">
        <v>35</v>
      </c>
      <c r="F876" s="46">
        <v>2</v>
      </c>
      <c r="G876" s="47">
        <v>6</v>
      </c>
      <c r="H876" s="48">
        <f t="shared" si="110"/>
        <v>12</v>
      </c>
      <c r="I876" s="57">
        <v>3.6610168999999999</v>
      </c>
      <c r="J876" s="50">
        <v>3.07</v>
      </c>
      <c r="K876" s="51">
        <f t="shared" ref="K876:K939" si="112">I876-J876</f>
        <v>0.59101690000000007</v>
      </c>
      <c r="L876" s="53">
        <f t="shared" si="107"/>
        <v>2.4789830999999998</v>
      </c>
      <c r="M876" s="51">
        <f>IF(I876="",0,IF(K876&lt;0,Sayfa3!$P$5,Sayfa3!$S$5))</f>
        <v>0.15000000000000036</v>
      </c>
      <c r="N876" s="52" t="str">
        <f>IF(E876="","",IF(K876&lt;Sayfa3!$P$5,"P",IF(K876&gt;Sayfa3!$S$5,"P","")))</f>
        <v>P</v>
      </c>
      <c r="O876" s="53">
        <f t="shared" si="104"/>
        <v>2.3289830999999994</v>
      </c>
      <c r="P876" s="54">
        <f t="shared" si="105"/>
        <v>8.5299999999999994</v>
      </c>
      <c r="Q876" s="55"/>
      <c r="R876" s="56" t="s">
        <v>35</v>
      </c>
    </row>
    <row r="877" spans="1:18" s="56" customFormat="1" ht="18" customHeight="1" outlineLevel="1">
      <c r="A877" s="41">
        <f t="shared" si="111"/>
        <v>8.5299999999999994</v>
      </c>
      <c r="B877" s="42">
        <f t="shared" si="108"/>
        <v>866</v>
      </c>
      <c r="C877" s="43">
        <v>41330</v>
      </c>
      <c r="D877" s="44" t="str">
        <f t="shared" si="109"/>
        <v>Şubat 2013</v>
      </c>
      <c r="E877" s="45" t="s">
        <v>35</v>
      </c>
      <c r="F877" s="46">
        <v>6</v>
      </c>
      <c r="G877" s="47">
        <v>6</v>
      </c>
      <c r="H877" s="48">
        <f t="shared" si="110"/>
        <v>36</v>
      </c>
      <c r="I877" s="57">
        <v>3.6610168999999999</v>
      </c>
      <c r="J877" s="50">
        <v>3.07</v>
      </c>
      <c r="K877" s="51">
        <f t="shared" si="112"/>
        <v>0.59101690000000007</v>
      </c>
      <c r="L877" s="53">
        <f t="shared" si="107"/>
        <v>2.4789830999999998</v>
      </c>
      <c r="M877" s="51">
        <f>IF(I877="",0,IF(K877&lt;0,Sayfa3!$P$5,Sayfa3!$S$5))</f>
        <v>0.15000000000000036</v>
      </c>
      <c r="N877" s="52" t="str">
        <f>IF(E877="","",IF(K877&lt;Sayfa3!$P$5,"P",IF(K877&gt;Sayfa3!$S$5,"P","")))</f>
        <v>P</v>
      </c>
      <c r="O877" s="53">
        <f t="shared" si="104"/>
        <v>2.3289830999999994</v>
      </c>
      <c r="P877" s="54">
        <f t="shared" si="105"/>
        <v>8.5299999999999994</v>
      </c>
      <c r="Q877" s="55"/>
      <c r="R877" s="56" t="s">
        <v>35</v>
      </c>
    </row>
    <row r="878" spans="1:18" s="56" customFormat="1" ht="18" customHeight="1" outlineLevel="1">
      <c r="A878" s="41">
        <f t="shared" si="111"/>
        <v>8.5299999999999994</v>
      </c>
      <c r="B878" s="42">
        <f t="shared" si="108"/>
        <v>867</v>
      </c>
      <c r="C878" s="43">
        <v>41331</v>
      </c>
      <c r="D878" s="44" t="str">
        <f t="shared" si="109"/>
        <v>Şubat 2013</v>
      </c>
      <c r="E878" s="45" t="s">
        <v>44</v>
      </c>
      <c r="F878" s="46">
        <v>7</v>
      </c>
      <c r="G878" s="47">
        <v>6</v>
      </c>
      <c r="H878" s="48">
        <f t="shared" si="110"/>
        <v>42</v>
      </c>
      <c r="I878" s="57">
        <v>3.6610168999999999</v>
      </c>
      <c r="J878" s="50">
        <v>3.07</v>
      </c>
      <c r="K878" s="51">
        <f t="shared" si="112"/>
        <v>0.59101690000000007</v>
      </c>
      <c r="L878" s="53">
        <f t="shared" si="107"/>
        <v>2.4789830999999998</v>
      </c>
      <c r="M878" s="51">
        <f>IF(I878="",0,IF(K878&lt;0,Sayfa3!$P$5,Sayfa3!$S$5))</f>
        <v>0.15000000000000036</v>
      </c>
      <c r="N878" s="52" t="str">
        <f>IF(E878="","",IF(K878&lt;Sayfa3!$P$5,"P",IF(K878&gt;Sayfa3!$S$5,"P","")))</f>
        <v>P</v>
      </c>
      <c r="O878" s="53">
        <f t="shared" si="104"/>
        <v>2.3289830999999994</v>
      </c>
      <c r="P878" s="54">
        <f t="shared" si="105"/>
        <v>8.5299999999999994</v>
      </c>
      <c r="Q878" s="55"/>
      <c r="R878" s="56" t="s">
        <v>44</v>
      </c>
    </row>
    <row r="879" spans="1:18" s="56" customFormat="1" ht="18" customHeight="1" outlineLevel="1">
      <c r="A879" s="41">
        <f t="shared" si="111"/>
        <v>8.5299999999999994</v>
      </c>
      <c r="B879" s="42">
        <f t="shared" si="108"/>
        <v>868</v>
      </c>
      <c r="C879" s="43">
        <v>41331</v>
      </c>
      <c r="D879" s="44" t="str">
        <f t="shared" si="109"/>
        <v>Şubat 2013</v>
      </c>
      <c r="E879" s="45" t="s">
        <v>44</v>
      </c>
      <c r="F879" s="46">
        <v>7</v>
      </c>
      <c r="G879" s="47">
        <v>6</v>
      </c>
      <c r="H879" s="48">
        <f t="shared" si="110"/>
        <v>42</v>
      </c>
      <c r="I879" s="57">
        <v>3.6610168999999999</v>
      </c>
      <c r="J879" s="50">
        <v>3.07</v>
      </c>
      <c r="K879" s="51">
        <f t="shared" si="112"/>
        <v>0.59101690000000007</v>
      </c>
      <c r="L879" s="53">
        <f t="shared" si="107"/>
        <v>2.4789830999999998</v>
      </c>
      <c r="M879" s="51">
        <f>IF(I879="",0,IF(K879&lt;0,Sayfa3!$P$5,Sayfa3!$S$5))</f>
        <v>0.15000000000000036</v>
      </c>
      <c r="N879" s="52" t="str">
        <f>IF(E879="","",IF(K879&lt;Sayfa3!$P$5,"P",IF(K879&gt;Sayfa3!$S$5,"P","")))</f>
        <v>P</v>
      </c>
      <c r="O879" s="53">
        <f t="shared" si="104"/>
        <v>2.3289830999999994</v>
      </c>
      <c r="P879" s="54">
        <f t="shared" si="105"/>
        <v>8.5299999999999994</v>
      </c>
      <c r="Q879" s="55"/>
      <c r="R879" s="56" t="s">
        <v>44</v>
      </c>
    </row>
    <row r="880" spans="1:18" s="56" customFormat="1" ht="18" customHeight="1" outlineLevel="1">
      <c r="A880" s="41">
        <f t="shared" si="111"/>
        <v>8.5299999999999994</v>
      </c>
      <c r="B880" s="42">
        <f t="shared" si="108"/>
        <v>869</v>
      </c>
      <c r="C880" s="43">
        <v>41331</v>
      </c>
      <c r="D880" s="44" t="str">
        <f t="shared" si="109"/>
        <v>Şubat 2013</v>
      </c>
      <c r="E880" s="45" t="s">
        <v>44</v>
      </c>
      <c r="F880" s="46">
        <v>2</v>
      </c>
      <c r="G880" s="47">
        <v>6</v>
      </c>
      <c r="H880" s="48">
        <f t="shared" si="110"/>
        <v>12</v>
      </c>
      <c r="I880" s="57">
        <v>3.6610168999999999</v>
      </c>
      <c r="J880" s="50">
        <v>3.07</v>
      </c>
      <c r="K880" s="51">
        <f t="shared" si="112"/>
        <v>0.59101690000000007</v>
      </c>
      <c r="L880" s="53">
        <f t="shared" si="107"/>
        <v>2.4789830999999998</v>
      </c>
      <c r="M880" s="51">
        <f>IF(I880="",0,IF(K880&lt;0,Sayfa3!$P$5,Sayfa3!$S$5))</f>
        <v>0.15000000000000036</v>
      </c>
      <c r="N880" s="52" t="str">
        <f>IF(E880="","",IF(K880&lt;Sayfa3!$P$5,"P",IF(K880&gt;Sayfa3!$S$5,"P","")))</f>
        <v>P</v>
      </c>
      <c r="O880" s="53">
        <f t="shared" si="104"/>
        <v>2.3289830999999994</v>
      </c>
      <c r="P880" s="54">
        <f t="shared" si="105"/>
        <v>8.5299999999999994</v>
      </c>
      <c r="Q880" s="55"/>
      <c r="R880" s="56" t="s">
        <v>44</v>
      </c>
    </row>
    <row r="881" spans="1:18" s="56" customFormat="1" ht="18" customHeight="1" outlineLevel="1">
      <c r="A881" s="41">
        <f t="shared" si="111"/>
        <v>8.5299999999999994</v>
      </c>
      <c r="B881" s="42">
        <f t="shared" si="108"/>
        <v>870</v>
      </c>
      <c r="C881" s="43">
        <v>41331</v>
      </c>
      <c r="D881" s="44" t="str">
        <f t="shared" si="109"/>
        <v>Şubat 2013</v>
      </c>
      <c r="E881" s="45" t="s">
        <v>44</v>
      </c>
      <c r="F881" s="46">
        <v>7.5</v>
      </c>
      <c r="G881" s="47">
        <v>6</v>
      </c>
      <c r="H881" s="48">
        <f t="shared" si="110"/>
        <v>45</v>
      </c>
      <c r="I881" s="57">
        <v>3.6610168999999999</v>
      </c>
      <c r="J881" s="50">
        <v>3.07</v>
      </c>
      <c r="K881" s="51">
        <f t="shared" si="112"/>
        <v>0.59101690000000007</v>
      </c>
      <c r="L881" s="53">
        <f t="shared" si="107"/>
        <v>2.4789830999999998</v>
      </c>
      <c r="M881" s="51">
        <f>IF(I881="",0,IF(K881&lt;0,Sayfa3!$P$5,Sayfa3!$S$5))</f>
        <v>0.15000000000000036</v>
      </c>
      <c r="N881" s="52" t="str">
        <f>IF(E881="","",IF(K881&lt;Sayfa3!$P$5,"P",IF(K881&gt;Sayfa3!$S$5,"P","")))</f>
        <v>P</v>
      </c>
      <c r="O881" s="53">
        <f t="shared" si="104"/>
        <v>2.3289830999999994</v>
      </c>
      <c r="P881" s="54">
        <f t="shared" si="105"/>
        <v>8.5299999999999994</v>
      </c>
      <c r="Q881" s="55"/>
      <c r="R881" s="56" t="s">
        <v>44</v>
      </c>
    </row>
    <row r="882" spans="1:18" s="56" customFormat="1" ht="18" customHeight="1" outlineLevel="1">
      <c r="A882" s="41">
        <f t="shared" si="111"/>
        <v>8.5299999999999994</v>
      </c>
      <c r="B882" s="42">
        <f t="shared" si="108"/>
        <v>871</v>
      </c>
      <c r="C882" s="43">
        <v>41331</v>
      </c>
      <c r="D882" s="44" t="str">
        <f t="shared" si="109"/>
        <v>Şubat 2013</v>
      </c>
      <c r="E882" s="45" t="s">
        <v>44</v>
      </c>
      <c r="F882" s="46">
        <v>5.5</v>
      </c>
      <c r="G882" s="47">
        <v>6</v>
      </c>
      <c r="H882" s="48">
        <f t="shared" si="110"/>
        <v>33</v>
      </c>
      <c r="I882" s="57">
        <v>3.6610168999999999</v>
      </c>
      <c r="J882" s="50">
        <v>3.07</v>
      </c>
      <c r="K882" s="51">
        <f t="shared" si="112"/>
        <v>0.59101690000000007</v>
      </c>
      <c r="L882" s="53">
        <f t="shared" si="107"/>
        <v>2.4789830999999998</v>
      </c>
      <c r="M882" s="51">
        <f>IF(I882="",0,IF(K882&lt;0,Sayfa3!$P$5,Sayfa3!$S$5))</f>
        <v>0.15000000000000036</v>
      </c>
      <c r="N882" s="52" t="str">
        <f>IF(E882="","",IF(K882&lt;Sayfa3!$P$5,"P",IF(K882&gt;Sayfa3!$S$5,"P","")))</f>
        <v>P</v>
      </c>
      <c r="O882" s="53">
        <f t="shared" si="104"/>
        <v>2.3289830999999994</v>
      </c>
      <c r="P882" s="54">
        <f t="shared" si="105"/>
        <v>8.5299999999999994</v>
      </c>
      <c r="Q882" s="55"/>
      <c r="R882" s="56" t="s">
        <v>44</v>
      </c>
    </row>
    <row r="883" spans="1:18" s="56" customFormat="1" ht="18" customHeight="1" outlineLevel="1">
      <c r="A883" s="41">
        <f t="shared" si="111"/>
        <v>8.5299999999999994</v>
      </c>
      <c r="B883" s="42">
        <f t="shared" si="108"/>
        <v>872</v>
      </c>
      <c r="C883" s="43">
        <v>41331</v>
      </c>
      <c r="D883" s="44" t="str">
        <f t="shared" si="109"/>
        <v>Şubat 2013</v>
      </c>
      <c r="E883" s="45" t="s">
        <v>44</v>
      </c>
      <c r="F883" s="46">
        <v>8</v>
      </c>
      <c r="G883" s="47">
        <v>6</v>
      </c>
      <c r="H883" s="48">
        <f t="shared" si="110"/>
        <v>48</v>
      </c>
      <c r="I883" s="57">
        <v>3.6610168999999999</v>
      </c>
      <c r="J883" s="50">
        <v>3.07</v>
      </c>
      <c r="K883" s="51">
        <f t="shared" si="112"/>
        <v>0.59101690000000007</v>
      </c>
      <c r="L883" s="53">
        <f t="shared" si="107"/>
        <v>2.4789830999999998</v>
      </c>
      <c r="M883" s="51">
        <f>IF(I883="",0,IF(K883&lt;0,Sayfa3!$P$5,Sayfa3!$S$5))</f>
        <v>0.15000000000000036</v>
      </c>
      <c r="N883" s="52" t="str">
        <f>IF(E883="","",IF(K883&lt;Sayfa3!$P$5,"P",IF(K883&gt;Sayfa3!$S$5,"P","")))</f>
        <v>P</v>
      </c>
      <c r="O883" s="53">
        <f t="shared" si="104"/>
        <v>2.3289830999999994</v>
      </c>
      <c r="P883" s="54">
        <f t="shared" si="105"/>
        <v>8.5299999999999994</v>
      </c>
      <c r="Q883" s="55"/>
      <c r="R883" s="56" t="s">
        <v>44</v>
      </c>
    </row>
    <row r="884" spans="1:18" s="56" customFormat="1" ht="18" customHeight="1" outlineLevel="1">
      <c r="A884" s="41">
        <f t="shared" si="111"/>
        <v>8.5299999999999994</v>
      </c>
      <c r="B884" s="42">
        <f t="shared" si="108"/>
        <v>873</v>
      </c>
      <c r="C884" s="43">
        <v>41331</v>
      </c>
      <c r="D884" s="44" t="str">
        <f t="shared" si="109"/>
        <v>Şubat 2013</v>
      </c>
      <c r="E884" s="45" t="s">
        <v>44</v>
      </c>
      <c r="F884" s="46">
        <v>8</v>
      </c>
      <c r="G884" s="47">
        <v>6</v>
      </c>
      <c r="H884" s="48">
        <f t="shared" si="110"/>
        <v>48</v>
      </c>
      <c r="I884" s="57">
        <v>3.6610168999999999</v>
      </c>
      <c r="J884" s="50">
        <v>3.07</v>
      </c>
      <c r="K884" s="51">
        <f t="shared" si="112"/>
        <v>0.59101690000000007</v>
      </c>
      <c r="L884" s="53">
        <f t="shared" si="107"/>
        <v>2.4789830999999998</v>
      </c>
      <c r="M884" s="51">
        <f>IF(I884="",0,IF(K884&lt;0,Sayfa3!$P$5,Sayfa3!$S$5))</f>
        <v>0.15000000000000036</v>
      </c>
      <c r="N884" s="52" t="str">
        <f>IF(E884="","",IF(K884&lt;Sayfa3!$P$5,"P",IF(K884&gt;Sayfa3!$S$5,"P","")))</f>
        <v>P</v>
      </c>
      <c r="O884" s="53">
        <f t="shared" si="104"/>
        <v>2.3289830999999994</v>
      </c>
      <c r="P884" s="54">
        <f t="shared" si="105"/>
        <v>8.5299999999999994</v>
      </c>
      <c r="Q884" s="55"/>
      <c r="R884" s="56" t="s">
        <v>44</v>
      </c>
    </row>
    <row r="885" spans="1:18" s="56" customFormat="1" ht="18" customHeight="1" outlineLevel="1">
      <c r="A885" s="41">
        <f t="shared" si="111"/>
        <v>8.5299999999999994</v>
      </c>
      <c r="B885" s="42">
        <f t="shared" si="108"/>
        <v>874</v>
      </c>
      <c r="C885" s="43">
        <v>41331</v>
      </c>
      <c r="D885" s="44" t="str">
        <f t="shared" si="109"/>
        <v>Şubat 2013</v>
      </c>
      <c r="E885" s="45" t="s">
        <v>44</v>
      </c>
      <c r="F885" s="46">
        <v>5</v>
      </c>
      <c r="G885" s="47">
        <v>6</v>
      </c>
      <c r="H885" s="48">
        <f t="shared" si="110"/>
        <v>30</v>
      </c>
      <c r="I885" s="57">
        <v>3.6610168999999999</v>
      </c>
      <c r="J885" s="50">
        <v>3.07</v>
      </c>
      <c r="K885" s="51">
        <f t="shared" si="112"/>
        <v>0.59101690000000007</v>
      </c>
      <c r="L885" s="53">
        <f t="shared" si="107"/>
        <v>2.4789830999999998</v>
      </c>
      <c r="M885" s="51">
        <f>IF(I885="",0,IF(K885&lt;0,Sayfa3!$P$5,Sayfa3!$S$5))</f>
        <v>0.15000000000000036</v>
      </c>
      <c r="N885" s="52" t="str">
        <f>IF(E885="","",IF(K885&lt;Sayfa3!$P$5,"P",IF(K885&gt;Sayfa3!$S$5,"P","")))</f>
        <v>P</v>
      </c>
      <c r="O885" s="53">
        <f t="shared" si="104"/>
        <v>2.3289830999999994</v>
      </c>
      <c r="P885" s="54">
        <f t="shared" si="105"/>
        <v>8.5299999999999994</v>
      </c>
      <c r="Q885" s="55"/>
      <c r="R885" s="56" t="s">
        <v>44</v>
      </c>
    </row>
    <row r="886" spans="1:18" s="56" customFormat="1" ht="18" customHeight="1" outlineLevel="1">
      <c r="A886" s="41">
        <f t="shared" si="111"/>
        <v>8.5299999999999994</v>
      </c>
      <c r="B886" s="42">
        <f t="shared" si="108"/>
        <v>875</v>
      </c>
      <c r="C886" s="43">
        <v>41331</v>
      </c>
      <c r="D886" s="44" t="str">
        <f t="shared" si="109"/>
        <v>Şubat 2013</v>
      </c>
      <c r="E886" s="45" t="s">
        <v>35</v>
      </c>
      <c r="F886" s="46">
        <v>7</v>
      </c>
      <c r="G886" s="47">
        <v>6</v>
      </c>
      <c r="H886" s="48">
        <f t="shared" si="110"/>
        <v>42</v>
      </c>
      <c r="I886" s="57">
        <v>3.6610168999999999</v>
      </c>
      <c r="J886" s="50">
        <v>3.07</v>
      </c>
      <c r="K886" s="51">
        <f t="shared" si="112"/>
        <v>0.59101690000000007</v>
      </c>
      <c r="L886" s="53">
        <f t="shared" si="107"/>
        <v>2.4789830999999998</v>
      </c>
      <c r="M886" s="51">
        <f>IF(I886="",0,IF(K886&lt;0,Sayfa3!$P$5,Sayfa3!$S$5))</f>
        <v>0.15000000000000036</v>
      </c>
      <c r="N886" s="52" t="str">
        <f>IF(E886="","",IF(K886&lt;Sayfa3!$P$5,"P",IF(K886&gt;Sayfa3!$S$5,"P","")))</f>
        <v>P</v>
      </c>
      <c r="O886" s="53">
        <f t="shared" si="104"/>
        <v>2.3289830999999994</v>
      </c>
      <c r="P886" s="54">
        <f t="shared" si="105"/>
        <v>8.5299999999999994</v>
      </c>
      <c r="Q886" s="55"/>
      <c r="R886" s="56" t="s">
        <v>35</v>
      </c>
    </row>
    <row r="887" spans="1:18" s="56" customFormat="1" ht="18" customHeight="1" outlineLevel="1">
      <c r="A887" s="41">
        <f t="shared" si="111"/>
        <v>8.5299999999999994</v>
      </c>
      <c r="B887" s="42">
        <f t="shared" si="108"/>
        <v>876</v>
      </c>
      <c r="C887" s="43">
        <v>41333</v>
      </c>
      <c r="D887" s="44" t="str">
        <f t="shared" si="109"/>
        <v>Şubat 2013</v>
      </c>
      <c r="E887" s="45" t="s">
        <v>35</v>
      </c>
      <c r="F887" s="46">
        <v>7</v>
      </c>
      <c r="G887" s="47">
        <v>6</v>
      </c>
      <c r="H887" s="48">
        <f t="shared" si="110"/>
        <v>42</v>
      </c>
      <c r="I887" s="57">
        <v>3.6610168999999999</v>
      </c>
      <c r="J887" s="50">
        <v>3.07</v>
      </c>
      <c r="K887" s="51">
        <f t="shared" si="112"/>
        <v>0.59101690000000007</v>
      </c>
      <c r="L887" s="53">
        <f t="shared" si="107"/>
        <v>2.4789830999999998</v>
      </c>
      <c r="M887" s="51">
        <f>IF(I887="",0,IF(K887&lt;0,Sayfa3!$P$5,Sayfa3!$S$5))</f>
        <v>0.15000000000000036</v>
      </c>
      <c r="N887" s="52" t="str">
        <f>IF(E887="","",IF(K887&lt;Sayfa3!$P$5,"P",IF(K887&gt;Sayfa3!$S$5,"P","")))</f>
        <v>P</v>
      </c>
      <c r="O887" s="53">
        <f t="shared" si="104"/>
        <v>2.3289830999999994</v>
      </c>
      <c r="P887" s="54">
        <f t="shared" si="105"/>
        <v>8.5299999999999994</v>
      </c>
      <c r="Q887" s="55"/>
      <c r="R887" s="56" t="s">
        <v>35</v>
      </c>
    </row>
    <row r="888" spans="1:18" s="56" customFormat="1" ht="18" customHeight="1" outlineLevel="1">
      <c r="A888" s="41">
        <f t="shared" si="111"/>
        <v>8.5299999999999994</v>
      </c>
      <c r="B888" s="42">
        <f t="shared" si="108"/>
        <v>877</v>
      </c>
      <c r="C888" s="43">
        <v>41333</v>
      </c>
      <c r="D888" s="44" t="str">
        <f t="shared" si="109"/>
        <v>Şubat 2013</v>
      </c>
      <c r="E888" s="45" t="s">
        <v>35</v>
      </c>
      <c r="F888" s="46">
        <v>2</v>
      </c>
      <c r="G888" s="47">
        <v>6</v>
      </c>
      <c r="H888" s="48">
        <f t="shared" si="110"/>
        <v>12</v>
      </c>
      <c r="I888" s="57">
        <v>3.6610168999999999</v>
      </c>
      <c r="J888" s="50">
        <v>3.07</v>
      </c>
      <c r="K888" s="51">
        <f t="shared" si="112"/>
        <v>0.59101690000000007</v>
      </c>
      <c r="L888" s="53">
        <f t="shared" si="107"/>
        <v>2.4789830999999998</v>
      </c>
      <c r="M888" s="51">
        <f>IF(I888="",0,IF(K888&lt;0,Sayfa3!$P$5,Sayfa3!$S$5))</f>
        <v>0.15000000000000036</v>
      </c>
      <c r="N888" s="52" t="str">
        <f>IF(E888="","",IF(K888&lt;Sayfa3!$P$5,"P",IF(K888&gt;Sayfa3!$S$5,"P","")))</f>
        <v>P</v>
      </c>
      <c r="O888" s="53">
        <f t="shared" si="104"/>
        <v>2.3289830999999994</v>
      </c>
      <c r="P888" s="54">
        <f t="shared" si="105"/>
        <v>8.5299999999999994</v>
      </c>
      <c r="Q888" s="55"/>
      <c r="R888" s="56" t="s">
        <v>35</v>
      </c>
    </row>
    <row r="889" spans="1:18" s="56" customFormat="1" ht="18" customHeight="1" outlineLevel="1">
      <c r="A889" s="41">
        <f t="shared" si="111"/>
        <v>8.5299999999999994</v>
      </c>
      <c r="B889" s="42">
        <f t="shared" si="108"/>
        <v>878</v>
      </c>
      <c r="C889" s="43">
        <v>41333</v>
      </c>
      <c r="D889" s="44" t="str">
        <f t="shared" si="109"/>
        <v>Şubat 2013</v>
      </c>
      <c r="E889" s="45" t="s">
        <v>35</v>
      </c>
      <c r="F889" s="46">
        <v>7</v>
      </c>
      <c r="G889" s="47">
        <v>6</v>
      </c>
      <c r="H889" s="48">
        <f t="shared" si="110"/>
        <v>42</v>
      </c>
      <c r="I889" s="57">
        <v>3.6610168999999999</v>
      </c>
      <c r="J889" s="50">
        <v>3.07</v>
      </c>
      <c r="K889" s="51">
        <f t="shared" si="112"/>
        <v>0.59101690000000007</v>
      </c>
      <c r="L889" s="53">
        <f t="shared" si="107"/>
        <v>2.4789830999999998</v>
      </c>
      <c r="M889" s="51">
        <f>IF(I889="",0,IF(K889&lt;0,Sayfa3!$P$5,Sayfa3!$S$5))</f>
        <v>0.15000000000000036</v>
      </c>
      <c r="N889" s="52" t="str">
        <f>IF(E889="","",IF(K889&lt;Sayfa3!$P$5,"P",IF(K889&gt;Sayfa3!$S$5,"P","")))</f>
        <v>P</v>
      </c>
      <c r="O889" s="53">
        <f t="shared" si="104"/>
        <v>2.3289830999999994</v>
      </c>
      <c r="P889" s="54">
        <f t="shared" si="105"/>
        <v>8.5299999999999994</v>
      </c>
      <c r="Q889" s="55"/>
      <c r="R889" s="56" t="s">
        <v>35</v>
      </c>
    </row>
    <row r="890" spans="1:18" s="56" customFormat="1" ht="18" customHeight="1" outlineLevel="1">
      <c r="A890" s="41">
        <f t="shared" si="111"/>
        <v>8.5299999999999994</v>
      </c>
      <c r="B890" s="42">
        <f t="shared" si="108"/>
        <v>879</v>
      </c>
      <c r="C890" s="43">
        <v>41333</v>
      </c>
      <c r="D890" s="44" t="str">
        <f t="shared" si="109"/>
        <v>Şubat 2013</v>
      </c>
      <c r="E890" s="45" t="s">
        <v>35</v>
      </c>
      <c r="F890" s="46">
        <v>2</v>
      </c>
      <c r="G890" s="47">
        <v>6</v>
      </c>
      <c r="H890" s="48">
        <f t="shared" si="110"/>
        <v>12</v>
      </c>
      <c r="I890" s="57">
        <v>3.6610168999999999</v>
      </c>
      <c r="J890" s="50">
        <v>3.07</v>
      </c>
      <c r="K890" s="51">
        <f t="shared" si="112"/>
        <v>0.59101690000000007</v>
      </c>
      <c r="L890" s="53">
        <f t="shared" si="107"/>
        <v>2.4789830999999998</v>
      </c>
      <c r="M890" s="51">
        <f>IF(I890="",0,IF(K890&lt;0,Sayfa3!$P$5,Sayfa3!$S$5))</f>
        <v>0.15000000000000036</v>
      </c>
      <c r="N890" s="52" t="str">
        <f>IF(E890="","",IF(K890&lt;Sayfa3!$P$5,"P",IF(K890&gt;Sayfa3!$S$5,"P","")))</f>
        <v>P</v>
      </c>
      <c r="O890" s="53">
        <f t="shared" si="104"/>
        <v>2.3289830999999994</v>
      </c>
      <c r="P890" s="54">
        <f t="shared" si="105"/>
        <v>8.5299999999999994</v>
      </c>
      <c r="Q890" s="55"/>
      <c r="R890" s="56" t="s">
        <v>35</v>
      </c>
    </row>
    <row r="891" spans="1:18" s="56" customFormat="1" ht="18" customHeight="1" outlineLevel="1">
      <c r="A891" s="41">
        <f t="shared" si="111"/>
        <v>8.5299999999999994</v>
      </c>
      <c r="B891" s="42">
        <f t="shared" si="108"/>
        <v>880</v>
      </c>
      <c r="C891" s="43">
        <v>41333</v>
      </c>
      <c r="D891" s="44" t="str">
        <f t="shared" si="109"/>
        <v>Şubat 2013</v>
      </c>
      <c r="E891" s="45" t="s">
        <v>35</v>
      </c>
      <c r="F891" s="46">
        <v>2</v>
      </c>
      <c r="G891" s="47">
        <v>6</v>
      </c>
      <c r="H891" s="48">
        <f t="shared" si="110"/>
        <v>12</v>
      </c>
      <c r="I891" s="57">
        <v>3.6610168999999999</v>
      </c>
      <c r="J891" s="50">
        <v>3.07</v>
      </c>
      <c r="K891" s="51">
        <f t="shared" si="112"/>
        <v>0.59101690000000007</v>
      </c>
      <c r="L891" s="53">
        <f t="shared" si="107"/>
        <v>2.4789830999999998</v>
      </c>
      <c r="M891" s="51">
        <f>IF(I891="",0,IF(K891&lt;0,Sayfa3!$P$5,Sayfa3!$S$5))</f>
        <v>0.15000000000000036</v>
      </c>
      <c r="N891" s="52" t="str">
        <f>IF(E891="","",IF(K891&lt;Sayfa3!$P$5,"P",IF(K891&gt;Sayfa3!$S$5,"P","")))</f>
        <v>P</v>
      </c>
      <c r="O891" s="53">
        <f t="shared" si="104"/>
        <v>2.3289830999999994</v>
      </c>
      <c r="P891" s="54">
        <f t="shared" si="105"/>
        <v>8.5299999999999994</v>
      </c>
      <c r="Q891" s="55"/>
      <c r="R891" s="56" t="s">
        <v>35</v>
      </c>
    </row>
    <row r="892" spans="1:18" s="56" customFormat="1" ht="18" customHeight="1" outlineLevel="1">
      <c r="A892" s="41">
        <f t="shared" si="111"/>
        <v>8.5299999999999994</v>
      </c>
      <c r="B892" s="42">
        <f t="shared" si="108"/>
        <v>881</v>
      </c>
      <c r="C892" s="43">
        <v>41333</v>
      </c>
      <c r="D892" s="44" t="str">
        <f t="shared" si="109"/>
        <v>Şubat 2013</v>
      </c>
      <c r="E892" s="45" t="s">
        <v>35</v>
      </c>
      <c r="F892" s="46">
        <v>7</v>
      </c>
      <c r="G892" s="47">
        <v>6</v>
      </c>
      <c r="H892" s="48">
        <f t="shared" si="110"/>
        <v>42</v>
      </c>
      <c r="I892" s="57">
        <v>3.6610168999999999</v>
      </c>
      <c r="J892" s="50">
        <v>3.07</v>
      </c>
      <c r="K892" s="51">
        <f t="shared" si="112"/>
        <v>0.59101690000000007</v>
      </c>
      <c r="L892" s="53">
        <f t="shared" si="107"/>
        <v>2.4789830999999998</v>
      </c>
      <c r="M892" s="51">
        <f>IF(I892="",0,IF(K892&lt;0,Sayfa3!$P$5,Sayfa3!$S$5))</f>
        <v>0.15000000000000036</v>
      </c>
      <c r="N892" s="52" t="str">
        <f>IF(E892="","",IF(K892&lt;Sayfa3!$P$5,"P",IF(K892&gt;Sayfa3!$S$5,"P","")))</f>
        <v>P</v>
      </c>
      <c r="O892" s="53">
        <f t="shared" si="104"/>
        <v>2.3289830999999994</v>
      </c>
      <c r="P892" s="54">
        <f t="shared" si="105"/>
        <v>8.5299999999999994</v>
      </c>
      <c r="Q892" s="55"/>
      <c r="R892" s="56" t="s">
        <v>35</v>
      </c>
    </row>
    <row r="893" spans="1:18" s="56" customFormat="1" ht="18" customHeight="1" outlineLevel="1">
      <c r="A893" s="41">
        <f t="shared" si="111"/>
        <v>8.5299999999999994</v>
      </c>
      <c r="B893" s="42">
        <f t="shared" si="108"/>
        <v>882</v>
      </c>
      <c r="C893" s="43">
        <v>41333</v>
      </c>
      <c r="D893" s="44" t="str">
        <f t="shared" si="109"/>
        <v>Şubat 2013</v>
      </c>
      <c r="E893" s="45" t="s">
        <v>35</v>
      </c>
      <c r="F893" s="46">
        <v>7</v>
      </c>
      <c r="G893" s="47">
        <v>6</v>
      </c>
      <c r="H893" s="48">
        <f t="shared" si="110"/>
        <v>42</v>
      </c>
      <c r="I893" s="57">
        <v>3.6610168999999999</v>
      </c>
      <c r="J893" s="50">
        <v>3.07</v>
      </c>
      <c r="K893" s="51">
        <f t="shared" si="112"/>
        <v>0.59101690000000007</v>
      </c>
      <c r="L893" s="53">
        <f t="shared" si="107"/>
        <v>2.4789830999999998</v>
      </c>
      <c r="M893" s="51">
        <f>IF(I893="",0,IF(K893&lt;0,Sayfa3!$P$5,Sayfa3!$S$5))</f>
        <v>0.15000000000000036</v>
      </c>
      <c r="N893" s="52" t="str">
        <f>IF(E893="","",IF(K893&lt;Sayfa3!$P$5,"P",IF(K893&gt;Sayfa3!$S$5,"P","")))</f>
        <v>P</v>
      </c>
      <c r="O893" s="53">
        <f t="shared" si="104"/>
        <v>2.3289830999999994</v>
      </c>
      <c r="P893" s="54">
        <f t="shared" si="105"/>
        <v>8.5299999999999994</v>
      </c>
      <c r="Q893" s="55"/>
      <c r="R893" s="56" t="s">
        <v>35</v>
      </c>
    </row>
    <row r="894" spans="1:18" s="56" customFormat="1" ht="18" customHeight="1" outlineLevel="1">
      <c r="A894" s="41">
        <f t="shared" si="111"/>
        <v>8.5299999999999994</v>
      </c>
      <c r="B894" s="42">
        <f t="shared" si="108"/>
        <v>883</v>
      </c>
      <c r="C894" s="43">
        <v>41333</v>
      </c>
      <c r="D894" s="44" t="str">
        <f t="shared" si="109"/>
        <v>Şubat 2013</v>
      </c>
      <c r="E894" s="45" t="s">
        <v>35</v>
      </c>
      <c r="F894" s="46">
        <v>2</v>
      </c>
      <c r="G894" s="47">
        <v>6</v>
      </c>
      <c r="H894" s="48">
        <f t="shared" si="110"/>
        <v>12</v>
      </c>
      <c r="I894" s="57">
        <v>3.6610168999999999</v>
      </c>
      <c r="J894" s="50">
        <v>3.07</v>
      </c>
      <c r="K894" s="51">
        <f t="shared" si="112"/>
        <v>0.59101690000000007</v>
      </c>
      <c r="L894" s="53">
        <f t="shared" si="107"/>
        <v>2.4789830999999998</v>
      </c>
      <c r="M894" s="51">
        <f>IF(I894="",0,IF(K894&lt;0,Sayfa3!$P$5,Sayfa3!$S$5))</f>
        <v>0.15000000000000036</v>
      </c>
      <c r="N894" s="52" t="str">
        <f>IF(E894="","",IF(K894&lt;Sayfa3!$P$5,"P",IF(K894&gt;Sayfa3!$S$5,"P","")))</f>
        <v>P</v>
      </c>
      <c r="O894" s="53">
        <f t="shared" si="104"/>
        <v>2.3289830999999994</v>
      </c>
      <c r="P894" s="54">
        <f t="shared" si="105"/>
        <v>8.5299999999999994</v>
      </c>
      <c r="Q894" s="55"/>
      <c r="R894" s="56" t="s">
        <v>35</v>
      </c>
    </row>
    <row r="895" spans="1:18" s="56" customFormat="1" ht="18" customHeight="1" outlineLevel="1">
      <c r="A895" s="41">
        <f t="shared" si="111"/>
        <v>8.5299999999999994</v>
      </c>
      <c r="B895" s="42">
        <f t="shared" si="108"/>
        <v>884</v>
      </c>
      <c r="C895" s="43">
        <v>41333</v>
      </c>
      <c r="D895" s="44" t="str">
        <f t="shared" si="109"/>
        <v>Şubat 2013</v>
      </c>
      <c r="E895" s="45" t="s">
        <v>35</v>
      </c>
      <c r="F895" s="46">
        <v>2</v>
      </c>
      <c r="G895" s="47">
        <v>6</v>
      </c>
      <c r="H895" s="48">
        <f t="shared" si="110"/>
        <v>12</v>
      </c>
      <c r="I895" s="57">
        <v>3.6610168999999999</v>
      </c>
      <c r="J895" s="50">
        <v>3.07</v>
      </c>
      <c r="K895" s="51">
        <f t="shared" si="112"/>
        <v>0.59101690000000007</v>
      </c>
      <c r="L895" s="53">
        <f t="shared" si="107"/>
        <v>2.4789830999999998</v>
      </c>
      <c r="M895" s="51">
        <f>IF(I895="",0,IF(K895&lt;0,Sayfa3!$P$5,Sayfa3!$S$5))</f>
        <v>0.15000000000000036</v>
      </c>
      <c r="N895" s="52" t="str">
        <f>IF(E895="","",IF(K895&lt;Sayfa3!$P$5,"P",IF(K895&gt;Sayfa3!$S$5,"P","")))</f>
        <v>P</v>
      </c>
      <c r="O895" s="53">
        <f t="shared" si="104"/>
        <v>2.3289830999999994</v>
      </c>
      <c r="P895" s="54">
        <f t="shared" si="105"/>
        <v>8.5299999999999994</v>
      </c>
      <c r="Q895" s="55"/>
      <c r="R895" s="56" t="s">
        <v>35</v>
      </c>
    </row>
    <row r="896" spans="1:18" s="56" customFormat="1" ht="18" customHeight="1" outlineLevel="1">
      <c r="A896" s="41">
        <f t="shared" si="111"/>
        <v>8.5299999999999994</v>
      </c>
      <c r="B896" s="42">
        <f t="shared" si="108"/>
        <v>885</v>
      </c>
      <c r="C896" s="43">
        <v>41333</v>
      </c>
      <c r="D896" s="44" t="str">
        <f t="shared" si="109"/>
        <v>Şubat 2013</v>
      </c>
      <c r="E896" s="45" t="s">
        <v>35</v>
      </c>
      <c r="F896" s="46">
        <v>7</v>
      </c>
      <c r="G896" s="47">
        <v>6</v>
      </c>
      <c r="H896" s="48">
        <f t="shared" si="110"/>
        <v>42</v>
      </c>
      <c r="I896" s="57">
        <v>3.6610168999999999</v>
      </c>
      <c r="J896" s="50">
        <v>3.07</v>
      </c>
      <c r="K896" s="51">
        <f t="shared" si="112"/>
        <v>0.59101690000000007</v>
      </c>
      <c r="L896" s="53">
        <f t="shared" si="107"/>
        <v>2.4789830999999998</v>
      </c>
      <c r="M896" s="51">
        <f>IF(I896="",0,IF(K896&lt;0,Sayfa3!$P$5,Sayfa3!$S$5))</f>
        <v>0.15000000000000036</v>
      </c>
      <c r="N896" s="52" t="str">
        <f>IF(E896="","",IF(K896&lt;Sayfa3!$P$5,"P",IF(K896&gt;Sayfa3!$S$5,"P","")))</f>
        <v>P</v>
      </c>
      <c r="O896" s="53">
        <f t="shared" si="104"/>
        <v>2.3289830999999994</v>
      </c>
      <c r="P896" s="54">
        <f t="shared" si="105"/>
        <v>8.5299999999999994</v>
      </c>
      <c r="Q896" s="55"/>
      <c r="R896" s="56" t="s">
        <v>35</v>
      </c>
    </row>
    <row r="897" spans="1:18" s="56" customFormat="1" ht="18" customHeight="1" outlineLevel="1">
      <c r="A897" s="41">
        <f t="shared" si="111"/>
        <v>8.5299999999999994</v>
      </c>
      <c r="B897" s="42">
        <f t="shared" si="108"/>
        <v>886</v>
      </c>
      <c r="C897" s="43">
        <v>41333</v>
      </c>
      <c r="D897" s="44" t="str">
        <f t="shared" si="109"/>
        <v>Şubat 2013</v>
      </c>
      <c r="E897" s="45" t="s">
        <v>35</v>
      </c>
      <c r="F897" s="46">
        <v>2</v>
      </c>
      <c r="G897" s="47">
        <v>6</v>
      </c>
      <c r="H897" s="48">
        <f t="shared" si="110"/>
        <v>12</v>
      </c>
      <c r="I897" s="57">
        <v>3.6610168999999999</v>
      </c>
      <c r="J897" s="50">
        <v>3.07</v>
      </c>
      <c r="K897" s="51">
        <f t="shared" si="112"/>
        <v>0.59101690000000007</v>
      </c>
      <c r="L897" s="53">
        <f t="shared" si="107"/>
        <v>2.4789830999999998</v>
      </c>
      <c r="M897" s="51">
        <f>IF(I897="",0,IF(K897&lt;0,Sayfa3!$P$5,Sayfa3!$S$5))</f>
        <v>0.15000000000000036</v>
      </c>
      <c r="N897" s="52" t="str">
        <f>IF(E897="","",IF(K897&lt;Sayfa3!$P$5,"P",IF(K897&gt;Sayfa3!$S$5,"P","")))</f>
        <v>P</v>
      </c>
      <c r="O897" s="53">
        <f t="shared" si="104"/>
        <v>2.3289830999999994</v>
      </c>
      <c r="P897" s="54">
        <f t="shared" si="105"/>
        <v>8.5299999999999994</v>
      </c>
      <c r="Q897" s="55"/>
      <c r="R897" s="56" t="s">
        <v>35</v>
      </c>
    </row>
    <row r="898" spans="1:18" s="56" customFormat="1" ht="18" customHeight="1" outlineLevel="1">
      <c r="A898" s="41">
        <f t="shared" si="111"/>
        <v>8.5299999999999994</v>
      </c>
      <c r="B898" s="42">
        <f t="shared" si="108"/>
        <v>887</v>
      </c>
      <c r="C898" s="43">
        <v>41333</v>
      </c>
      <c r="D898" s="44" t="str">
        <f t="shared" si="109"/>
        <v>Şubat 2013</v>
      </c>
      <c r="E898" s="45" t="s">
        <v>35</v>
      </c>
      <c r="F898" s="46">
        <v>3</v>
      </c>
      <c r="G898" s="47">
        <v>6</v>
      </c>
      <c r="H898" s="48">
        <f t="shared" si="110"/>
        <v>18</v>
      </c>
      <c r="I898" s="57">
        <v>3.6610168999999999</v>
      </c>
      <c r="J898" s="50">
        <v>3.07</v>
      </c>
      <c r="K898" s="51">
        <f t="shared" si="112"/>
        <v>0.59101690000000007</v>
      </c>
      <c r="L898" s="53">
        <f t="shared" si="107"/>
        <v>2.4789830999999998</v>
      </c>
      <c r="M898" s="51">
        <f>IF(I898="",0,IF(K898&lt;0,Sayfa3!$P$5,Sayfa3!$S$5))</f>
        <v>0.15000000000000036</v>
      </c>
      <c r="N898" s="52" t="str">
        <f>IF(E898="","",IF(K898&lt;Sayfa3!$P$5,"P",IF(K898&gt;Sayfa3!$S$5,"P","")))</f>
        <v>P</v>
      </c>
      <c r="O898" s="53">
        <f t="shared" si="104"/>
        <v>2.3289830999999994</v>
      </c>
      <c r="P898" s="54">
        <f t="shared" si="105"/>
        <v>8.5299999999999994</v>
      </c>
      <c r="Q898" s="55"/>
      <c r="R898" s="56" t="s">
        <v>35</v>
      </c>
    </row>
    <row r="899" spans="1:18" s="56" customFormat="1" ht="18" customHeight="1" outlineLevel="1">
      <c r="A899" s="41">
        <f t="shared" si="111"/>
        <v>8.5299999999999994</v>
      </c>
      <c r="B899" s="42">
        <f t="shared" si="108"/>
        <v>888</v>
      </c>
      <c r="C899" s="43">
        <v>41335</v>
      </c>
      <c r="D899" s="44" t="str">
        <f t="shared" si="109"/>
        <v>Mart 2013</v>
      </c>
      <c r="E899" s="45" t="s">
        <v>35</v>
      </c>
      <c r="F899" s="46">
        <v>3</v>
      </c>
      <c r="G899" s="47">
        <v>6</v>
      </c>
      <c r="H899" s="48">
        <f t="shared" si="110"/>
        <v>18</v>
      </c>
      <c r="I899" s="57">
        <v>3.6610168999999999</v>
      </c>
      <c r="J899" s="50">
        <v>3.07</v>
      </c>
      <c r="K899" s="51">
        <f t="shared" si="112"/>
        <v>0.59101690000000007</v>
      </c>
      <c r="L899" s="53">
        <f t="shared" si="107"/>
        <v>2.4789830999999998</v>
      </c>
      <c r="M899" s="51">
        <f>IF(I899="",0,IF(K899&lt;0,Sayfa3!$P$5,Sayfa3!$S$5))</f>
        <v>0.15000000000000036</v>
      </c>
      <c r="N899" s="52" t="str">
        <f>IF(E899="","",IF(K899&lt;Sayfa3!$P$5,"P",IF(K899&gt;Sayfa3!$S$5,"P","")))</f>
        <v>P</v>
      </c>
      <c r="O899" s="53">
        <f t="shared" si="104"/>
        <v>2.3289830999999994</v>
      </c>
      <c r="P899" s="54">
        <f t="shared" si="105"/>
        <v>8.5299999999999994</v>
      </c>
      <c r="Q899" s="55"/>
      <c r="R899" s="56" t="s">
        <v>35</v>
      </c>
    </row>
    <row r="900" spans="1:18" s="56" customFormat="1" ht="18" customHeight="1" outlineLevel="1">
      <c r="A900" s="41">
        <f t="shared" si="111"/>
        <v>8.5299999999999994</v>
      </c>
      <c r="B900" s="42">
        <f t="shared" si="108"/>
        <v>889</v>
      </c>
      <c r="C900" s="43">
        <v>41335</v>
      </c>
      <c r="D900" s="44" t="str">
        <f t="shared" si="109"/>
        <v>Mart 2013</v>
      </c>
      <c r="E900" s="45" t="s">
        <v>35</v>
      </c>
      <c r="F900" s="46">
        <v>7</v>
      </c>
      <c r="G900" s="47">
        <v>6</v>
      </c>
      <c r="H900" s="48">
        <f t="shared" si="110"/>
        <v>42</v>
      </c>
      <c r="I900" s="57">
        <v>3.6610168999999999</v>
      </c>
      <c r="J900" s="50">
        <v>3.07</v>
      </c>
      <c r="K900" s="51">
        <f t="shared" si="112"/>
        <v>0.59101690000000007</v>
      </c>
      <c r="L900" s="53">
        <f t="shared" si="107"/>
        <v>2.4789830999999998</v>
      </c>
      <c r="M900" s="51">
        <f>IF(I900="",0,IF(K900&lt;0,Sayfa3!$P$5,Sayfa3!$S$5))</f>
        <v>0.15000000000000036</v>
      </c>
      <c r="N900" s="52" t="str">
        <f>IF(E900="","",IF(K900&lt;Sayfa3!$P$5,"P",IF(K900&gt;Sayfa3!$S$5,"P","")))</f>
        <v>P</v>
      </c>
      <c r="O900" s="53">
        <f t="shared" si="104"/>
        <v>2.3289830999999994</v>
      </c>
      <c r="P900" s="54">
        <f t="shared" si="105"/>
        <v>8.5299999999999994</v>
      </c>
      <c r="Q900" s="55"/>
      <c r="R900" s="56" t="s">
        <v>35</v>
      </c>
    </row>
    <row r="901" spans="1:18" s="56" customFormat="1" ht="18" customHeight="1" outlineLevel="1">
      <c r="A901" s="41">
        <f t="shared" si="111"/>
        <v>8.5299999999999994</v>
      </c>
      <c r="B901" s="42">
        <f t="shared" si="108"/>
        <v>890</v>
      </c>
      <c r="C901" s="43">
        <v>41335</v>
      </c>
      <c r="D901" s="44" t="str">
        <f t="shared" si="109"/>
        <v>Mart 2013</v>
      </c>
      <c r="E901" s="45" t="s">
        <v>35</v>
      </c>
      <c r="F901" s="46">
        <v>3</v>
      </c>
      <c r="G901" s="47">
        <v>6</v>
      </c>
      <c r="H901" s="48">
        <f t="shared" si="110"/>
        <v>18</v>
      </c>
      <c r="I901" s="57">
        <v>3.6610168999999999</v>
      </c>
      <c r="J901" s="50">
        <v>3.07</v>
      </c>
      <c r="K901" s="51">
        <f t="shared" si="112"/>
        <v>0.59101690000000007</v>
      </c>
      <c r="L901" s="53">
        <f t="shared" si="107"/>
        <v>2.4789830999999998</v>
      </c>
      <c r="M901" s="51">
        <f>IF(I901="",0,IF(K901&lt;0,Sayfa3!$P$5,Sayfa3!$S$5))</f>
        <v>0.15000000000000036</v>
      </c>
      <c r="N901" s="52" t="str">
        <f>IF(E901="","",IF(K901&lt;Sayfa3!$P$5,"P",IF(K901&gt;Sayfa3!$S$5,"P","")))</f>
        <v>P</v>
      </c>
      <c r="O901" s="53">
        <f t="shared" si="104"/>
        <v>2.3289830999999994</v>
      </c>
      <c r="P901" s="54">
        <f t="shared" si="105"/>
        <v>8.5299999999999994</v>
      </c>
      <c r="Q901" s="55"/>
      <c r="R901" s="56" t="s">
        <v>35</v>
      </c>
    </row>
    <row r="902" spans="1:18" s="56" customFormat="1" ht="18" customHeight="1" outlineLevel="1">
      <c r="A902" s="41">
        <f t="shared" si="111"/>
        <v>8.5299999999999994</v>
      </c>
      <c r="B902" s="42">
        <f t="shared" si="108"/>
        <v>891</v>
      </c>
      <c r="C902" s="43">
        <v>41335</v>
      </c>
      <c r="D902" s="44" t="str">
        <f t="shared" si="109"/>
        <v>Mart 2013</v>
      </c>
      <c r="E902" s="45" t="s">
        <v>35</v>
      </c>
      <c r="F902" s="46">
        <v>7</v>
      </c>
      <c r="G902" s="47">
        <v>6</v>
      </c>
      <c r="H902" s="48">
        <f t="shared" si="110"/>
        <v>42</v>
      </c>
      <c r="I902" s="57">
        <v>3.6610168999999999</v>
      </c>
      <c r="J902" s="50">
        <v>3.07</v>
      </c>
      <c r="K902" s="51">
        <f t="shared" si="112"/>
        <v>0.59101690000000007</v>
      </c>
      <c r="L902" s="53">
        <f t="shared" si="107"/>
        <v>2.4789830999999998</v>
      </c>
      <c r="M902" s="51">
        <f>IF(I902="",0,IF(K902&lt;0,Sayfa3!$P$5,Sayfa3!$S$5))</f>
        <v>0.15000000000000036</v>
      </c>
      <c r="N902" s="52" t="str">
        <f>IF(E902="","",IF(K902&lt;Sayfa3!$P$5,"P",IF(K902&gt;Sayfa3!$S$5,"P","")))</f>
        <v>P</v>
      </c>
      <c r="O902" s="53">
        <f t="shared" si="104"/>
        <v>2.3289830999999994</v>
      </c>
      <c r="P902" s="54">
        <f t="shared" si="105"/>
        <v>8.5299999999999994</v>
      </c>
      <c r="Q902" s="55"/>
      <c r="R902" s="56" t="s">
        <v>35</v>
      </c>
    </row>
    <row r="903" spans="1:18" s="56" customFormat="1" ht="18" customHeight="1" outlineLevel="1">
      <c r="A903" s="41">
        <f t="shared" si="111"/>
        <v>8.5299999999999994</v>
      </c>
      <c r="B903" s="42">
        <f t="shared" si="108"/>
        <v>892</v>
      </c>
      <c r="C903" s="43">
        <v>41335</v>
      </c>
      <c r="D903" s="44" t="str">
        <f t="shared" si="109"/>
        <v>Mart 2013</v>
      </c>
      <c r="E903" s="45" t="s">
        <v>35</v>
      </c>
      <c r="F903" s="46">
        <v>3</v>
      </c>
      <c r="G903" s="47">
        <v>6</v>
      </c>
      <c r="H903" s="48">
        <f t="shared" si="110"/>
        <v>18</v>
      </c>
      <c r="I903" s="57">
        <v>3.6610168999999999</v>
      </c>
      <c r="J903" s="50">
        <v>3.07</v>
      </c>
      <c r="K903" s="51">
        <f t="shared" si="112"/>
        <v>0.59101690000000007</v>
      </c>
      <c r="L903" s="53">
        <f t="shared" si="107"/>
        <v>2.4789830999999998</v>
      </c>
      <c r="M903" s="51">
        <f>IF(I903="",0,IF(K903&lt;0,Sayfa3!$P$5,Sayfa3!$S$5))</f>
        <v>0.15000000000000036</v>
      </c>
      <c r="N903" s="52" t="str">
        <f>IF(E903="","",IF(K903&lt;Sayfa3!$P$5,"P",IF(K903&gt;Sayfa3!$S$5,"P","")))</f>
        <v>P</v>
      </c>
      <c r="O903" s="53">
        <f t="shared" si="104"/>
        <v>2.3289830999999994</v>
      </c>
      <c r="P903" s="54">
        <f t="shared" si="105"/>
        <v>8.5299999999999994</v>
      </c>
      <c r="Q903" s="55"/>
      <c r="R903" s="56" t="s">
        <v>35</v>
      </c>
    </row>
    <row r="904" spans="1:18" s="56" customFormat="1" ht="18" customHeight="1" outlineLevel="1">
      <c r="A904" s="41">
        <f t="shared" si="111"/>
        <v>8.5299999999999994</v>
      </c>
      <c r="B904" s="42">
        <f t="shared" si="108"/>
        <v>893</v>
      </c>
      <c r="C904" s="43">
        <v>41335</v>
      </c>
      <c r="D904" s="44" t="str">
        <f t="shared" si="109"/>
        <v>Mart 2013</v>
      </c>
      <c r="E904" s="45" t="s">
        <v>35</v>
      </c>
      <c r="F904" s="46">
        <v>7</v>
      </c>
      <c r="G904" s="47">
        <v>6</v>
      </c>
      <c r="H904" s="48">
        <f t="shared" si="110"/>
        <v>42</v>
      </c>
      <c r="I904" s="57">
        <v>3.6610168999999999</v>
      </c>
      <c r="J904" s="50">
        <v>3.07</v>
      </c>
      <c r="K904" s="51">
        <f t="shared" si="112"/>
        <v>0.59101690000000007</v>
      </c>
      <c r="L904" s="53">
        <f t="shared" si="107"/>
        <v>2.4789830999999998</v>
      </c>
      <c r="M904" s="51">
        <f>IF(I904="",0,IF(K904&lt;0,Sayfa3!$P$5,Sayfa3!$S$5))</f>
        <v>0.15000000000000036</v>
      </c>
      <c r="N904" s="52" t="str">
        <f>IF(E904="","",IF(K904&lt;Sayfa3!$P$5,"P",IF(K904&gt;Sayfa3!$S$5,"P","")))</f>
        <v>P</v>
      </c>
      <c r="O904" s="53">
        <f t="shared" si="104"/>
        <v>2.3289830999999994</v>
      </c>
      <c r="P904" s="54">
        <f t="shared" si="105"/>
        <v>8.5299999999999994</v>
      </c>
      <c r="Q904" s="55"/>
      <c r="R904" s="56" t="s">
        <v>35</v>
      </c>
    </row>
    <row r="905" spans="1:18" s="56" customFormat="1" ht="18" customHeight="1" outlineLevel="1">
      <c r="A905" s="41">
        <f t="shared" si="111"/>
        <v>8.5299999999999994</v>
      </c>
      <c r="B905" s="42">
        <f t="shared" si="108"/>
        <v>894</v>
      </c>
      <c r="C905" s="43">
        <v>41335</v>
      </c>
      <c r="D905" s="44" t="str">
        <f t="shared" si="109"/>
        <v>Mart 2013</v>
      </c>
      <c r="E905" s="45" t="s">
        <v>35</v>
      </c>
      <c r="F905" s="46">
        <v>3</v>
      </c>
      <c r="G905" s="47">
        <v>6</v>
      </c>
      <c r="H905" s="48">
        <f t="shared" si="110"/>
        <v>18</v>
      </c>
      <c r="I905" s="57">
        <v>3.6610168999999999</v>
      </c>
      <c r="J905" s="50">
        <v>3.07</v>
      </c>
      <c r="K905" s="51">
        <f t="shared" si="112"/>
        <v>0.59101690000000007</v>
      </c>
      <c r="L905" s="53">
        <f t="shared" si="107"/>
        <v>2.4789830999999998</v>
      </c>
      <c r="M905" s="51">
        <f>IF(I905="",0,IF(K905&lt;0,Sayfa3!$P$5,Sayfa3!$S$5))</f>
        <v>0.15000000000000036</v>
      </c>
      <c r="N905" s="52" t="str">
        <f>IF(E905="","",IF(K905&lt;Sayfa3!$P$5,"P",IF(K905&gt;Sayfa3!$S$5,"P","")))</f>
        <v>P</v>
      </c>
      <c r="O905" s="53">
        <f t="shared" si="104"/>
        <v>2.3289830999999994</v>
      </c>
      <c r="P905" s="54">
        <f t="shared" si="105"/>
        <v>8.5299999999999994</v>
      </c>
      <c r="Q905" s="55"/>
      <c r="R905" s="56" t="s">
        <v>35</v>
      </c>
    </row>
    <row r="906" spans="1:18" s="56" customFormat="1" ht="18" customHeight="1" outlineLevel="1">
      <c r="A906" s="41">
        <f t="shared" si="111"/>
        <v>8.5299999999999994</v>
      </c>
      <c r="B906" s="42">
        <f t="shared" si="108"/>
        <v>895</v>
      </c>
      <c r="C906" s="43">
        <v>41335</v>
      </c>
      <c r="D906" s="44" t="str">
        <f t="shared" si="109"/>
        <v>Mart 2013</v>
      </c>
      <c r="E906" s="45" t="s">
        <v>35</v>
      </c>
      <c r="F906" s="46">
        <v>7</v>
      </c>
      <c r="G906" s="47">
        <v>6</v>
      </c>
      <c r="H906" s="48">
        <f t="shared" si="110"/>
        <v>42</v>
      </c>
      <c r="I906" s="57">
        <v>3.6610168999999999</v>
      </c>
      <c r="J906" s="50">
        <v>3.07</v>
      </c>
      <c r="K906" s="51">
        <f t="shared" si="112"/>
        <v>0.59101690000000007</v>
      </c>
      <c r="L906" s="53">
        <f t="shared" si="107"/>
        <v>2.4789830999999998</v>
      </c>
      <c r="M906" s="51">
        <f>IF(I906="",0,IF(K906&lt;0,Sayfa3!$P$5,Sayfa3!$S$5))</f>
        <v>0.15000000000000036</v>
      </c>
      <c r="N906" s="52" t="str">
        <f>IF(E906="","",IF(K906&lt;Sayfa3!$P$5,"P",IF(K906&gt;Sayfa3!$S$5,"P","")))</f>
        <v>P</v>
      </c>
      <c r="O906" s="53">
        <f t="shared" si="104"/>
        <v>2.3289830999999994</v>
      </c>
      <c r="P906" s="54">
        <f t="shared" si="105"/>
        <v>8.5299999999999994</v>
      </c>
      <c r="Q906" s="55"/>
      <c r="R906" s="56" t="s">
        <v>35</v>
      </c>
    </row>
    <row r="907" spans="1:18" s="56" customFormat="1" ht="18" customHeight="1" outlineLevel="1">
      <c r="A907" s="41">
        <f t="shared" si="111"/>
        <v>8.5299999999999994</v>
      </c>
      <c r="B907" s="42">
        <f t="shared" si="108"/>
        <v>896</v>
      </c>
      <c r="C907" s="43">
        <v>41335</v>
      </c>
      <c r="D907" s="44" t="str">
        <f t="shared" si="109"/>
        <v>Mart 2013</v>
      </c>
      <c r="E907" s="45" t="s">
        <v>35</v>
      </c>
      <c r="F907" s="46">
        <v>7.5</v>
      </c>
      <c r="G907" s="47">
        <v>6</v>
      </c>
      <c r="H907" s="48">
        <f t="shared" si="110"/>
        <v>45</v>
      </c>
      <c r="I907" s="57">
        <v>3.6610168999999999</v>
      </c>
      <c r="J907" s="50">
        <v>3.07</v>
      </c>
      <c r="K907" s="51">
        <f t="shared" si="112"/>
        <v>0.59101690000000007</v>
      </c>
      <c r="L907" s="53">
        <f t="shared" si="107"/>
        <v>2.4789830999999998</v>
      </c>
      <c r="M907" s="51">
        <f>IF(I907="",0,IF(K907&lt;0,Sayfa3!$P$5,Sayfa3!$S$5))</f>
        <v>0.15000000000000036</v>
      </c>
      <c r="N907" s="52" t="str">
        <f>IF(E907="","",IF(K907&lt;Sayfa3!$P$5,"P",IF(K907&gt;Sayfa3!$S$5,"P","")))</f>
        <v>P</v>
      </c>
      <c r="O907" s="53">
        <f t="shared" si="104"/>
        <v>2.3289830999999994</v>
      </c>
      <c r="P907" s="54">
        <f t="shared" si="105"/>
        <v>8.5299999999999994</v>
      </c>
      <c r="Q907" s="55"/>
      <c r="R907" s="56" t="s">
        <v>35</v>
      </c>
    </row>
    <row r="908" spans="1:18" s="56" customFormat="1" ht="18" customHeight="1" outlineLevel="1">
      <c r="A908" s="41">
        <f t="shared" si="111"/>
        <v>8.5299999999999994</v>
      </c>
      <c r="B908" s="42">
        <f t="shared" si="108"/>
        <v>897</v>
      </c>
      <c r="C908" s="43">
        <v>41335</v>
      </c>
      <c r="D908" s="44" t="str">
        <f t="shared" si="109"/>
        <v>Mart 2013</v>
      </c>
      <c r="E908" s="45" t="s">
        <v>35</v>
      </c>
      <c r="F908" s="46">
        <v>7.5</v>
      </c>
      <c r="G908" s="47">
        <v>6</v>
      </c>
      <c r="H908" s="48">
        <f t="shared" si="110"/>
        <v>45</v>
      </c>
      <c r="I908" s="57">
        <v>3.6610168999999999</v>
      </c>
      <c r="J908" s="50">
        <v>3.07</v>
      </c>
      <c r="K908" s="51">
        <f t="shared" si="112"/>
        <v>0.59101690000000007</v>
      </c>
      <c r="L908" s="53">
        <f t="shared" si="107"/>
        <v>2.4789830999999998</v>
      </c>
      <c r="M908" s="51">
        <f>IF(I908="",0,IF(K908&lt;0,Sayfa3!$P$5,Sayfa3!$S$5))</f>
        <v>0.15000000000000036</v>
      </c>
      <c r="N908" s="52" t="str">
        <f>IF(E908="","",IF(K908&lt;Sayfa3!$P$5,"P",IF(K908&gt;Sayfa3!$S$5,"P","")))</f>
        <v>P</v>
      </c>
      <c r="O908" s="53">
        <f t="shared" ref="O908:O971" si="113">IF(N908="",0,L908-M908)</f>
        <v>2.3289830999999994</v>
      </c>
      <c r="P908" s="54">
        <f t="shared" ref="P908:P971" si="114">ROUND(I908*O908,2)</f>
        <v>8.5299999999999994</v>
      </c>
      <c r="Q908" s="55"/>
      <c r="R908" s="56" t="s">
        <v>35</v>
      </c>
    </row>
    <row r="909" spans="1:18" s="56" customFormat="1" ht="18" customHeight="1" outlineLevel="1">
      <c r="A909" s="41">
        <f t="shared" si="111"/>
        <v>8.5299999999999994</v>
      </c>
      <c r="B909" s="42">
        <f t="shared" si="108"/>
        <v>898</v>
      </c>
      <c r="C909" s="43">
        <v>41335</v>
      </c>
      <c r="D909" s="44" t="str">
        <f t="shared" si="109"/>
        <v>Mart 2013</v>
      </c>
      <c r="E909" s="45" t="s">
        <v>35</v>
      </c>
      <c r="F909" s="46">
        <v>7.5</v>
      </c>
      <c r="G909" s="47">
        <v>6</v>
      </c>
      <c r="H909" s="48">
        <f t="shared" si="110"/>
        <v>45</v>
      </c>
      <c r="I909" s="57">
        <v>3.6610168999999999</v>
      </c>
      <c r="J909" s="50">
        <v>3.07</v>
      </c>
      <c r="K909" s="51">
        <f t="shared" si="112"/>
        <v>0.59101690000000007</v>
      </c>
      <c r="L909" s="53">
        <f t="shared" ref="L909:L972" si="115">J909-K909</f>
        <v>2.4789830999999998</v>
      </c>
      <c r="M909" s="51">
        <f>IF(I909="",0,IF(K909&lt;0,Sayfa3!$P$5,Sayfa3!$S$5))</f>
        <v>0.15000000000000036</v>
      </c>
      <c r="N909" s="52" t="str">
        <f>IF(E909="","",IF(K909&lt;Sayfa3!$P$5,"P",IF(K909&gt;Sayfa3!$S$5,"P","")))</f>
        <v>P</v>
      </c>
      <c r="O909" s="53">
        <f t="shared" si="113"/>
        <v>2.3289830999999994</v>
      </c>
      <c r="P909" s="54">
        <f t="shared" si="114"/>
        <v>8.5299999999999994</v>
      </c>
      <c r="Q909" s="55"/>
      <c r="R909" s="56" t="s">
        <v>35</v>
      </c>
    </row>
    <row r="910" spans="1:18" s="56" customFormat="1" ht="18" customHeight="1" outlineLevel="1">
      <c r="A910" s="41">
        <f t="shared" si="111"/>
        <v>8.5299999999999994</v>
      </c>
      <c r="B910" s="42">
        <f t="shared" ref="B910:B973" si="116">IF(C910&lt;&gt;"",B909+1,"")</f>
        <v>899</v>
      </c>
      <c r="C910" s="43">
        <v>41335</v>
      </c>
      <c r="D910" s="44" t="str">
        <f t="shared" ref="D910:D973" si="117">IF(C910="","",CONCATENATE(TEXT(C910,"AAAA")," ",TEXT(C910,"YYYY")))</f>
        <v>Mart 2013</v>
      </c>
      <c r="E910" s="45" t="s">
        <v>35</v>
      </c>
      <c r="F910" s="46">
        <v>7.5</v>
      </c>
      <c r="G910" s="47">
        <v>6</v>
      </c>
      <c r="H910" s="48">
        <f t="shared" ref="H910:H973" si="118">ROUND(F910*G910,2)</f>
        <v>45</v>
      </c>
      <c r="I910" s="57">
        <v>3.6610168999999999</v>
      </c>
      <c r="J910" s="50">
        <v>3.07</v>
      </c>
      <c r="K910" s="51">
        <f t="shared" si="112"/>
        <v>0.59101690000000007</v>
      </c>
      <c r="L910" s="53">
        <f t="shared" si="115"/>
        <v>2.4789830999999998</v>
      </c>
      <c r="M910" s="51">
        <f>IF(I910="",0,IF(K910&lt;0,Sayfa3!$P$5,Sayfa3!$S$5))</f>
        <v>0.15000000000000036</v>
      </c>
      <c r="N910" s="52" t="str">
        <f>IF(E910="","",IF(K910&lt;Sayfa3!$P$5,"P",IF(K910&gt;Sayfa3!$S$5,"P","")))</f>
        <v>P</v>
      </c>
      <c r="O910" s="53">
        <f t="shared" si="113"/>
        <v>2.3289830999999994</v>
      </c>
      <c r="P910" s="54">
        <f t="shared" si="114"/>
        <v>8.5299999999999994</v>
      </c>
      <c r="Q910" s="55"/>
      <c r="R910" s="56" t="s">
        <v>35</v>
      </c>
    </row>
    <row r="911" spans="1:18" s="56" customFormat="1" ht="18" customHeight="1" outlineLevel="1">
      <c r="A911" s="41">
        <f t="shared" si="111"/>
        <v>8.5299999999999994</v>
      </c>
      <c r="B911" s="42">
        <f t="shared" si="116"/>
        <v>900</v>
      </c>
      <c r="C911" s="43">
        <v>41335</v>
      </c>
      <c r="D911" s="44" t="str">
        <f t="shared" si="117"/>
        <v>Mart 2013</v>
      </c>
      <c r="E911" s="45" t="s">
        <v>35</v>
      </c>
      <c r="F911" s="46">
        <v>7</v>
      </c>
      <c r="G911" s="47">
        <v>6</v>
      </c>
      <c r="H911" s="48">
        <f t="shared" si="118"/>
        <v>42</v>
      </c>
      <c r="I911" s="57">
        <v>3.6610168999999999</v>
      </c>
      <c r="J911" s="50">
        <v>3.07</v>
      </c>
      <c r="K911" s="51">
        <f t="shared" si="112"/>
        <v>0.59101690000000007</v>
      </c>
      <c r="L911" s="53">
        <f t="shared" si="115"/>
        <v>2.4789830999999998</v>
      </c>
      <c r="M911" s="51">
        <f>IF(I911="",0,IF(K911&lt;0,Sayfa3!$P$5,Sayfa3!$S$5))</f>
        <v>0.15000000000000036</v>
      </c>
      <c r="N911" s="52" t="str">
        <f>IF(E911="","",IF(K911&lt;Sayfa3!$P$5,"P",IF(K911&gt;Sayfa3!$S$5,"P","")))</f>
        <v>P</v>
      </c>
      <c r="O911" s="53">
        <f t="shared" si="113"/>
        <v>2.3289830999999994</v>
      </c>
      <c r="P911" s="54">
        <f t="shared" si="114"/>
        <v>8.5299999999999994</v>
      </c>
      <c r="Q911" s="55"/>
      <c r="R911" s="56" t="s">
        <v>35</v>
      </c>
    </row>
    <row r="912" spans="1:18" s="56" customFormat="1" ht="18" customHeight="1" outlineLevel="1">
      <c r="A912" s="41">
        <f t="shared" si="111"/>
        <v>8.5299999999999994</v>
      </c>
      <c r="B912" s="42">
        <f t="shared" si="116"/>
        <v>901</v>
      </c>
      <c r="C912" s="43">
        <v>41335</v>
      </c>
      <c r="D912" s="44" t="str">
        <f t="shared" si="117"/>
        <v>Mart 2013</v>
      </c>
      <c r="E912" s="45" t="s">
        <v>35</v>
      </c>
      <c r="F912" s="46">
        <v>3</v>
      </c>
      <c r="G912" s="47">
        <v>6</v>
      </c>
      <c r="H912" s="48">
        <f t="shared" si="118"/>
        <v>18</v>
      </c>
      <c r="I912" s="57">
        <v>3.6610168999999999</v>
      </c>
      <c r="J912" s="50">
        <v>3.07</v>
      </c>
      <c r="K912" s="51">
        <f t="shared" si="112"/>
        <v>0.59101690000000007</v>
      </c>
      <c r="L912" s="53">
        <f t="shared" si="115"/>
        <v>2.4789830999999998</v>
      </c>
      <c r="M912" s="51">
        <f>IF(I912="",0,IF(K912&lt;0,Sayfa3!$P$5,Sayfa3!$S$5))</f>
        <v>0.15000000000000036</v>
      </c>
      <c r="N912" s="52" t="str">
        <f>IF(E912="","",IF(K912&lt;Sayfa3!$P$5,"P",IF(K912&gt;Sayfa3!$S$5,"P","")))</f>
        <v>P</v>
      </c>
      <c r="O912" s="53">
        <f t="shared" si="113"/>
        <v>2.3289830999999994</v>
      </c>
      <c r="P912" s="54">
        <f t="shared" si="114"/>
        <v>8.5299999999999994</v>
      </c>
      <c r="Q912" s="55"/>
      <c r="R912" s="56" t="s">
        <v>35</v>
      </c>
    </row>
    <row r="913" spans="1:18" s="56" customFormat="1" ht="18" customHeight="1" outlineLevel="1">
      <c r="A913" s="41">
        <f t="shared" ref="A913:A976" si="119">IF(P913="","",P913)</f>
        <v>8.5299999999999994</v>
      </c>
      <c r="B913" s="42">
        <f t="shared" si="116"/>
        <v>902</v>
      </c>
      <c r="C913" s="43">
        <v>41338</v>
      </c>
      <c r="D913" s="44" t="str">
        <f t="shared" si="117"/>
        <v>Mart 2013</v>
      </c>
      <c r="E913" s="45" t="s">
        <v>35</v>
      </c>
      <c r="F913" s="46">
        <v>3</v>
      </c>
      <c r="G913" s="47">
        <v>6</v>
      </c>
      <c r="H913" s="48">
        <f t="shared" si="118"/>
        <v>18</v>
      </c>
      <c r="I913" s="57">
        <v>3.6610168999999999</v>
      </c>
      <c r="J913" s="50">
        <v>3.07</v>
      </c>
      <c r="K913" s="51">
        <f t="shared" si="112"/>
        <v>0.59101690000000007</v>
      </c>
      <c r="L913" s="53">
        <f t="shared" si="115"/>
        <v>2.4789830999999998</v>
      </c>
      <c r="M913" s="51">
        <f>IF(I913="",0,IF(K913&lt;0,Sayfa3!$P$5,Sayfa3!$S$5))</f>
        <v>0.15000000000000036</v>
      </c>
      <c r="N913" s="52" t="str">
        <f>IF(E913="","",IF(K913&lt;Sayfa3!$P$5,"P",IF(K913&gt;Sayfa3!$S$5,"P","")))</f>
        <v>P</v>
      </c>
      <c r="O913" s="53">
        <f t="shared" si="113"/>
        <v>2.3289830999999994</v>
      </c>
      <c r="P913" s="54">
        <f t="shared" si="114"/>
        <v>8.5299999999999994</v>
      </c>
      <c r="Q913" s="55"/>
      <c r="R913" s="56" t="s">
        <v>35</v>
      </c>
    </row>
    <row r="914" spans="1:18" s="56" customFormat="1" ht="18" customHeight="1" outlineLevel="1">
      <c r="A914" s="41">
        <f t="shared" si="119"/>
        <v>8.5299999999999994</v>
      </c>
      <c r="B914" s="42">
        <f t="shared" si="116"/>
        <v>903</v>
      </c>
      <c r="C914" s="43">
        <v>41338</v>
      </c>
      <c r="D914" s="44" t="str">
        <f t="shared" si="117"/>
        <v>Mart 2013</v>
      </c>
      <c r="E914" s="45" t="s">
        <v>35</v>
      </c>
      <c r="F914" s="46">
        <v>7</v>
      </c>
      <c r="G914" s="47">
        <v>6</v>
      </c>
      <c r="H914" s="48">
        <f t="shared" si="118"/>
        <v>42</v>
      </c>
      <c r="I914" s="57">
        <v>3.6610168999999999</v>
      </c>
      <c r="J914" s="50">
        <v>3.07</v>
      </c>
      <c r="K914" s="51">
        <f t="shared" si="112"/>
        <v>0.59101690000000007</v>
      </c>
      <c r="L914" s="53">
        <f t="shared" si="115"/>
        <v>2.4789830999999998</v>
      </c>
      <c r="M914" s="51">
        <f>IF(I914="",0,IF(K914&lt;0,Sayfa3!$P$5,Sayfa3!$S$5))</f>
        <v>0.15000000000000036</v>
      </c>
      <c r="N914" s="52" t="str">
        <f>IF(E914="","",IF(K914&lt;Sayfa3!$P$5,"P",IF(K914&gt;Sayfa3!$S$5,"P","")))</f>
        <v>P</v>
      </c>
      <c r="O914" s="53">
        <f t="shared" si="113"/>
        <v>2.3289830999999994</v>
      </c>
      <c r="P914" s="54">
        <f t="shared" si="114"/>
        <v>8.5299999999999994</v>
      </c>
      <c r="Q914" s="55"/>
      <c r="R914" s="56" t="s">
        <v>35</v>
      </c>
    </row>
    <row r="915" spans="1:18" s="56" customFormat="1" ht="18" customHeight="1" outlineLevel="1">
      <c r="A915" s="41">
        <f t="shared" si="119"/>
        <v>8.5299999999999994</v>
      </c>
      <c r="B915" s="42">
        <f t="shared" si="116"/>
        <v>904</v>
      </c>
      <c r="C915" s="43">
        <v>41338</v>
      </c>
      <c r="D915" s="44" t="str">
        <f t="shared" si="117"/>
        <v>Mart 2013</v>
      </c>
      <c r="E915" s="45" t="s">
        <v>35</v>
      </c>
      <c r="F915" s="46">
        <v>3</v>
      </c>
      <c r="G915" s="47">
        <v>6</v>
      </c>
      <c r="H915" s="48">
        <f t="shared" si="118"/>
        <v>18</v>
      </c>
      <c r="I915" s="57">
        <v>3.6610168999999999</v>
      </c>
      <c r="J915" s="50">
        <v>3.07</v>
      </c>
      <c r="K915" s="51">
        <f t="shared" si="112"/>
        <v>0.59101690000000007</v>
      </c>
      <c r="L915" s="53">
        <f t="shared" si="115"/>
        <v>2.4789830999999998</v>
      </c>
      <c r="M915" s="51">
        <f>IF(I915="",0,IF(K915&lt;0,Sayfa3!$P$5,Sayfa3!$S$5))</f>
        <v>0.15000000000000036</v>
      </c>
      <c r="N915" s="52" t="str">
        <f>IF(E915="","",IF(K915&lt;Sayfa3!$P$5,"P",IF(K915&gt;Sayfa3!$S$5,"P","")))</f>
        <v>P</v>
      </c>
      <c r="O915" s="53">
        <f t="shared" si="113"/>
        <v>2.3289830999999994</v>
      </c>
      <c r="P915" s="54">
        <f t="shared" si="114"/>
        <v>8.5299999999999994</v>
      </c>
      <c r="Q915" s="55"/>
      <c r="R915" s="56" t="s">
        <v>35</v>
      </c>
    </row>
    <row r="916" spans="1:18" s="56" customFormat="1" ht="18" customHeight="1" outlineLevel="1">
      <c r="A916" s="41">
        <f t="shared" si="119"/>
        <v>8.5299999999999994</v>
      </c>
      <c r="B916" s="42">
        <f t="shared" si="116"/>
        <v>905</v>
      </c>
      <c r="C916" s="43">
        <v>41338</v>
      </c>
      <c r="D916" s="44" t="str">
        <f t="shared" si="117"/>
        <v>Mart 2013</v>
      </c>
      <c r="E916" s="45" t="s">
        <v>35</v>
      </c>
      <c r="F916" s="46">
        <v>7</v>
      </c>
      <c r="G916" s="47">
        <v>6</v>
      </c>
      <c r="H916" s="48">
        <f t="shared" si="118"/>
        <v>42</v>
      </c>
      <c r="I916" s="57">
        <v>3.6610168999999999</v>
      </c>
      <c r="J916" s="50">
        <v>3.07</v>
      </c>
      <c r="K916" s="51">
        <f t="shared" si="112"/>
        <v>0.59101690000000007</v>
      </c>
      <c r="L916" s="53">
        <f t="shared" si="115"/>
        <v>2.4789830999999998</v>
      </c>
      <c r="M916" s="51">
        <f>IF(I916="",0,IF(K916&lt;0,Sayfa3!$P$5,Sayfa3!$S$5))</f>
        <v>0.15000000000000036</v>
      </c>
      <c r="N916" s="52" t="str">
        <f>IF(E916="","",IF(K916&lt;Sayfa3!$P$5,"P",IF(K916&gt;Sayfa3!$S$5,"P","")))</f>
        <v>P</v>
      </c>
      <c r="O916" s="53">
        <f t="shared" si="113"/>
        <v>2.3289830999999994</v>
      </c>
      <c r="P916" s="54">
        <f t="shared" si="114"/>
        <v>8.5299999999999994</v>
      </c>
      <c r="Q916" s="55"/>
      <c r="R916" s="56" t="s">
        <v>35</v>
      </c>
    </row>
    <row r="917" spans="1:18" s="56" customFormat="1" ht="18" customHeight="1" outlineLevel="1">
      <c r="A917" s="41">
        <f t="shared" si="119"/>
        <v>8.5299999999999994</v>
      </c>
      <c r="B917" s="42">
        <f t="shared" si="116"/>
        <v>906</v>
      </c>
      <c r="C917" s="43">
        <v>41338</v>
      </c>
      <c r="D917" s="44" t="str">
        <f t="shared" si="117"/>
        <v>Mart 2013</v>
      </c>
      <c r="E917" s="45" t="s">
        <v>35</v>
      </c>
      <c r="F917" s="46">
        <v>3</v>
      </c>
      <c r="G917" s="47">
        <v>6</v>
      </c>
      <c r="H917" s="48">
        <f t="shared" si="118"/>
        <v>18</v>
      </c>
      <c r="I917" s="57">
        <v>3.6610168999999999</v>
      </c>
      <c r="J917" s="50">
        <v>3.07</v>
      </c>
      <c r="K917" s="51">
        <f t="shared" si="112"/>
        <v>0.59101690000000007</v>
      </c>
      <c r="L917" s="53">
        <f t="shared" si="115"/>
        <v>2.4789830999999998</v>
      </c>
      <c r="M917" s="51">
        <f>IF(I917="",0,IF(K917&lt;0,Sayfa3!$P$5,Sayfa3!$S$5))</f>
        <v>0.15000000000000036</v>
      </c>
      <c r="N917" s="52" t="str">
        <f>IF(E917="","",IF(K917&lt;Sayfa3!$P$5,"P",IF(K917&gt;Sayfa3!$S$5,"P","")))</f>
        <v>P</v>
      </c>
      <c r="O917" s="53">
        <f t="shared" si="113"/>
        <v>2.3289830999999994</v>
      </c>
      <c r="P917" s="54">
        <f t="shared" si="114"/>
        <v>8.5299999999999994</v>
      </c>
      <c r="Q917" s="55"/>
      <c r="R917" s="56" t="s">
        <v>35</v>
      </c>
    </row>
    <row r="918" spans="1:18" s="56" customFormat="1" ht="18" customHeight="1" outlineLevel="1">
      <c r="A918" s="41">
        <f t="shared" si="119"/>
        <v>8.5299999999999994</v>
      </c>
      <c r="B918" s="42">
        <f t="shared" si="116"/>
        <v>907</v>
      </c>
      <c r="C918" s="43">
        <v>41338</v>
      </c>
      <c r="D918" s="44" t="str">
        <f t="shared" si="117"/>
        <v>Mart 2013</v>
      </c>
      <c r="E918" s="45" t="s">
        <v>35</v>
      </c>
      <c r="F918" s="46">
        <v>7</v>
      </c>
      <c r="G918" s="47">
        <v>6</v>
      </c>
      <c r="H918" s="48">
        <f t="shared" si="118"/>
        <v>42</v>
      </c>
      <c r="I918" s="57">
        <v>3.6610168999999999</v>
      </c>
      <c r="J918" s="50">
        <v>3.07</v>
      </c>
      <c r="K918" s="51">
        <f t="shared" si="112"/>
        <v>0.59101690000000007</v>
      </c>
      <c r="L918" s="53">
        <f t="shared" si="115"/>
        <v>2.4789830999999998</v>
      </c>
      <c r="M918" s="51">
        <f>IF(I918="",0,IF(K918&lt;0,Sayfa3!$P$5,Sayfa3!$S$5))</f>
        <v>0.15000000000000036</v>
      </c>
      <c r="N918" s="52" t="str">
        <f>IF(E918="","",IF(K918&lt;Sayfa3!$P$5,"P",IF(K918&gt;Sayfa3!$S$5,"P","")))</f>
        <v>P</v>
      </c>
      <c r="O918" s="53">
        <f t="shared" si="113"/>
        <v>2.3289830999999994</v>
      </c>
      <c r="P918" s="54">
        <f t="shared" si="114"/>
        <v>8.5299999999999994</v>
      </c>
      <c r="Q918" s="55"/>
      <c r="R918" s="56" t="s">
        <v>35</v>
      </c>
    </row>
    <row r="919" spans="1:18" s="56" customFormat="1" ht="18" customHeight="1" outlineLevel="1">
      <c r="A919" s="41">
        <f t="shared" si="119"/>
        <v>8.5299999999999994</v>
      </c>
      <c r="B919" s="42">
        <f t="shared" si="116"/>
        <v>908</v>
      </c>
      <c r="C919" s="43">
        <v>41341</v>
      </c>
      <c r="D919" s="44" t="str">
        <f t="shared" si="117"/>
        <v>Mart 2013</v>
      </c>
      <c r="E919" s="45" t="s">
        <v>35</v>
      </c>
      <c r="F919" s="46">
        <v>3</v>
      </c>
      <c r="G919" s="47">
        <v>6</v>
      </c>
      <c r="H919" s="48">
        <f t="shared" si="118"/>
        <v>18</v>
      </c>
      <c r="I919" s="57">
        <v>3.6610168999999999</v>
      </c>
      <c r="J919" s="50">
        <v>3.07</v>
      </c>
      <c r="K919" s="51">
        <f t="shared" si="112"/>
        <v>0.59101690000000007</v>
      </c>
      <c r="L919" s="53">
        <f t="shared" si="115"/>
        <v>2.4789830999999998</v>
      </c>
      <c r="M919" s="51">
        <f>IF(I919="",0,IF(K919&lt;0,Sayfa3!$P$5,Sayfa3!$S$5))</f>
        <v>0.15000000000000036</v>
      </c>
      <c r="N919" s="52" t="str">
        <f>IF(E919="","",IF(K919&lt;Sayfa3!$P$5,"P",IF(K919&gt;Sayfa3!$S$5,"P","")))</f>
        <v>P</v>
      </c>
      <c r="O919" s="53">
        <f t="shared" si="113"/>
        <v>2.3289830999999994</v>
      </c>
      <c r="P919" s="54">
        <f t="shared" si="114"/>
        <v>8.5299999999999994</v>
      </c>
      <c r="Q919" s="55"/>
      <c r="R919" s="56" t="s">
        <v>35</v>
      </c>
    </row>
    <row r="920" spans="1:18" s="56" customFormat="1" ht="18" customHeight="1" outlineLevel="1">
      <c r="A920" s="41">
        <f t="shared" si="119"/>
        <v>8.5299999999999994</v>
      </c>
      <c r="B920" s="42">
        <f t="shared" si="116"/>
        <v>909</v>
      </c>
      <c r="C920" s="43">
        <v>41341</v>
      </c>
      <c r="D920" s="44" t="str">
        <f t="shared" si="117"/>
        <v>Mart 2013</v>
      </c>
      <c r="E920" s="45" t="s">
        <v>35</v>
      </c>
      <c r="F920" s="46">
        <v>7</v>
      </c>
      <c r="G920" s="47">
        <v>6</v>
      </c>
      <c r="H920" s="48">
        <f t="shared" si="118"/>
        <v>42</v>
      </c>
      <c r="I920" s="57">
        <v>3.6610168999999999</v>
      </c>
      <c r="J920" s="50">
        <v>3.07</v>
      </c>
      <c r="K920" s="51">
        <f t="shared" si="112"/>
        <v>0.59101690000000007</v>
      </c>
      <c r="L920" s="53">
        <f t="shared" si="115"/>
        <v>2.4789830999999998</v>
      </c>
      <c r="M920" s="51">
        <f>IF(I920="",0,IF(K920&lt;0,Sayfa3!$P$5,Sayfa3!$S$5))</f>
        <v>0.15000000000000036</v>
      </c>
      <c r="N920" s="52" t="str">
        <f>IF(E920="","",IF(K920&lt;Sayfa3!$P$5,"P",IF(K920&gt;Sayfa3!$S$5,"P","")))</f>
        <v>P</v>
      </c>
      <c r="O920" s="53">
        <f t="shared" si="113"/>
        <v>2.3289830999999994</v>
      </c>
      <c r="P920" s="54">
        <f t="shared" si="114"/>
        <v>8.5299999999999994</v>
      </c>
      <c r="Q920" s="55"/>
      <c r="R920" s="56" t="s">
        <v>35</v>
      </c>
    </row>
    <row r="921" spans="1:18" s="56" customFormat="1" ht="18" customHeight="1" outlineLevel="1">
      <c r="A921" s="41">
        <f t="shared" si="119"/>
        <v>8.5299999999999994</v>
      </c>
      <c r="B921" s="42">
        <f t="shared" si="116"/>
        <v>910</v>
      </c>
      <c r="C921" s="43">
        <v>41341</v>
      </c>
      <c r="D921" s="44" t="str">
        <f t="shared" si="117"/>
        <v>Mart 2013</v>
      </c>
      <c r="E921" s="45" t="s">
        <v>35</v>
      </c>
      <c r="F921" s="46">
        <v>3</v>
      </c>
      <c r="G921" s="47">
        <v>6</v>
      </c>
      <c r="H921" s="48">
        <f t="shared" si="118"/>
        <v>18</v>
      </c>
      <c r="I921" s="57">
        <v>3.6610168999999999</v>
      </c>
      <c r="J921" s="50">
        <v>3.07</v>
      </c>
      <c r="K921" s="51">
        <f t="shared" si="112"/>
        <v>0.59101690000000007</v>
      </c>
      <c r="L921" s="53">
        <f t="shared" si="115"/>
        <v>2.4789830999999998</v>
      </c>
      <c r="M921" s="51">
        <f>IF(I921="",0,IF(K921&lt;0,Sayfa3!$P$5,Sayfa3!$S$5))</f>
        <v>0.15000000000000036</v>
      </c>
      <c r="N921" s="52" t="str">
        <f>IF(E921="","",IF(K921&lt;Sayfa3!$P$5,"P",IF(K921&gt;Sayfa3!$S$5,"P","")))</f>
        <v>P</v>
      </c>
      <c r="O921" s="53">
        <f t="shared" si="113"/>
        <v>2.3289830999999994</v>
      </c>
      <c r="P921" s="54">
        <f t="shared" si="114"/>
        <v>8.5299999999999994</v>
      </c>
      <c r="Q921" s="55"/>
      <c r="R921" s="56" t="s">
        <v>35</v>
      </c>
    </row>
    <row r="922" spans="1:18" s="56" customFormat="1" ht="18" customHeight="1" outlineLevel="1">
      <c r="A922" s="41">
        <f t="shared" si="119"/>
        <v>8.5299999999999994</v>
      </c>
      <c r="B922" s="42">
        <f t="shared" si="116"/>
        <v>911</v>
      </c>
      <c r="C922" s="43">
        <v>41341</v>
      </c>
      <c r="D922" s="44" t="str">
        <f t="shared" si="117"/>
        <v>Mart 2013</v>
      </c>
      <c r="E922" s="45" t="s">
        <v>35</v>
      </c>
      <c r="F922" s="46">
        <v>7</v>
      </c>
      <c r="G922" s="47">
        <v>6</v>
      </c>
      <c r="H922" s="48">
        <f t="shared" si="118"/>
        <v>42</v>
      </c>
      <c r="I922" s="57">
        <v>3.6610168999999999</v>
      </c>
      <c r="J922" s="50">
        <v>3.07</v>
      </c>
      <c r="K922" s="51">
        <f t="shared" si="112"/>
        <v>0.59101690000000007</v>
      </c>
      <c r="L922" s="53">
        <f t="shared" si="115"/>
        <v>2.4789830999999998</v>
      </c>
      <c r="M922" s="51">
        <f>IF(I922="",0,IF(K922&lt;0,Sayfa3!$P$5,Sayfa3!$S$5))</f>
        <v>0.15000000000000036</v>
      </c>
      <c r="N922" s="52" t="str">
        <f>IF(E922="","",IF(K922&lt;Sayfa3!$P$5,"P",IF(K922&gt;Sayfa3!$S$5,"P","")))</f>
        <v>P</v>
      </c>
      <c r="O922" s="53">
        <f t="shared" si="113"/>
        <v>2.3289830999999994</v>
      </c>
      <c r="P922" s="54">
        <f t="shared" si="114"/>
        <v>8.5299999999999994</v>
      </c>
      <c r="Q922" s="55"/>
      <c r="R922" s="56" t="s">
        <v>35</v>
      </c>
    </row>
    <row r="923" spans="1:18" s="56" customFormat="1" ht="18" customHeight="1" outlineLevel="1">
      <c r="A923" s="41">
        <f t="shared" si="119"/>
        <v>8.5299999999999994</v>
      </c>
      <c r="B923" s="42">
        <f t="shared" si="116"/>
        <v>912</v>
      </c>
      <c r="C923" s="43">
        <v>41341</v>
      </c>
      <c r="D923" s="44" t="str">
        <f t="shared" si="117"/>
        <v>Mart 2013</v>
      </c>
      <c r="E923" s="45" t="s">
        <v>35</v>
      </c>
      <c r="F923" s="46">
        <v>3</v>
      </c>
      <c r="G923" s="47">
        <v>6</v>
      </c>
      <c r="H923" s="48">
        <f t="shared" si="118"/>
        <v>18</v>
      </c>
      <c r="I923" s="57">
        <v>3.6610168999999999</v>
      </c>
      <c r="J923" s="50">
        <v>3.07</v>
      </c>
      <c r="K923" s="51">
        <f t="shared" si="112"/>
        <v>0.59101690000000007</v>
      </c>
      <c r="L923" s="53">
        <f t="shared" si="115"/>
        <v>2.4789830999999998</v>
      </c>
      <c r="M923" s="51">
        <f>IF(I923="",0,IF(K923&lt;0,Sayfa3!$P$5,Sayfa3!$S$5))</f>
        <v>0.15000000000000036</v>
      </c>
      <c r="N923" s="52" t="str">
        <f>IF(E923="","",IF(K923&lt;Sayfa3!$P$5,"P",IF(K923&gt;Sayfa3!$S$5,"P","")))</f>
        <v>P</v>
      </c>
      <c r="O923" s="53">
        <f t="shared" si="113"/>
        <v>2.3289830999999994</v>
      </c>
      <c r="P923" s="54">
        <f t="shared" si="114"/>
        <v>8.5299999999999994</v>
      </c>
      <c r="Q923" s="55"/>
      <c r="R923" s="56" t="s">
        <v>35</v>
      </c>
    </row>
    <row r="924" spans="1:18" s="56" customFormat="1" ht="18" customHeight="1" outlineLevel="1">
      <c r="A924" s="41">
        <f t="shared" si="119"/>
        <v>8.5299999999999994</v>
      </c>
      <c r="B924" s="42">
        <f t="shared" si="116"/>
        <v>913</v>
      </c>
      <c r="C924" s="43">
        <v>41341</v>
      </c>
      <c r="D924" s="44" t="str">
        <f t="shared" si="117"/>
        <v>Mart 2013</v>
      </c>
      <c r="E924" s="45" t="s">
        <v>35</v>
      </c>
      <c r="F924" s="46">
        <v>7</v>
      </c>
      <c r="G924" s="47">
        <v>6</v>
      </c>
      <c r="H924" s="48">
        <f t="shared" si="118"/>
        <v>42</v>
      </c>
      <c r="I924" s="57">
        <v>3.6610168999999999</v>
      </c>
      <c r="J924" s="50">
        <v>3.07</v>
      </c>
      <c r="K924" s="51">
        <f t="shared" si="112"/>
        <v>0.59101690000000007</v>
      </c>
      <c r="L924" s="53">
        <f t="shared" si="115"/>
        <v>2.4789830999999998</v>
      </c>
      <c r="M924" s="51">
        <f>IF(I924="",0,IF(K924&lt;0,Sayfa3!$P$5,Sayfa3!$S$5))</f>
        <v>0.15000000000000036</v>
      </c>
      <c r="N924" s="52" t="str">
        <f>IF(E924="","",IF(K924&lt;Sayfa3!$P$5,"P",IF(K924&gt;Sayfa3!$S$5,"P","")))</f>
        <v>P</v>
      </c>
      <c r="O924" s="53">
        <f t="shared" si="113"/>
        <v>2.3289830999999994</v>
      </c>
      <c r="P924" s="54">
        <f t="shared" si="114"/>
        <v>8.5299999999999994</v>
      </c>
      <c r="Q924" s="55"/>
      <c r="R924" s="56" t="s">
        <v>35</v>
      </c>
    </row>
    <row r="925" spans="1:18" s="56" customFormat="1" ht="18" customHeight="1" outlineLevel="1">
      <c r="A925" s="41">
        <f t="shared" si="119"/>
        <v>8.5299999999999994</v>
      </c>
      <c r="B925" s="42">
        <f t="shared" si="116"/>
        <v>914</v>
      </c>
      <c r="C925" s="43">
        <v>41341</v>
      </c>
      <c r="D925" s="44" t="str">
        <f t="shared" si="117"/>
        <v>Mart 2013</v>
      </c>
      <c r="E925" s="45" t="s">
        <v>35</v>
      </c>
      <c r="F925" s="46">
        <v>7</v>
      </c>
      <c r="G925" s="47">
        <v>6</v>
      </c>
      <c r="H925" s="48">
        <f t="shared" si="118"/>
        <v>42</v>
      </c>
      <c r="I925" s="57">
        <v>3.6610168999999999</v>
      </c>
      <c r="J925" s="50">
        <v>3.07</v>
      </c>
      <c r="K925" s="51">
        <f t="shared" si="112"/>
        <v>0.59101690000000007</v>
      </c>
      <c r="L925" s="53">
        <f t="shared" si="115"/>
        <v>2.4789830999999998</v>
      </c>
      <c r="M925" s="51">
        <f>IF(I925="",0,IF(K925&lt;0,Sayfa3!$P$5,Sayfa3!$S$5))</f>
        <v>0.15000000000000036</v>
      </c>
      <c r="N925" s="52" t="str">
        <f>IF(E925="","",IF(K925&lt;Sayfa3!$P$5,"P",IF(K925&gt;Sayfa3!$S$5,"P","")))</f>
        <v>P</v>
      </c>
      <c r="O925" s="53">
        <f t="shared" si="113"/>
        <v>2.3289830999999994</v>
      </c>
      <c r="P925" s="54">
        <f t="shared" si="114"/>
        <v>8.5299999999999994</v>
      </c>
      <c r="Q925" s="55"/>
      <c r="R925" s="56" t="s">
        <v>35</v>
      </c>
    </row>
    <row r="926" spans="1:18" s="56" customFormat="1" ht="18" customHeight="1" outlineLevel="1">
      <c r="A926" s="41">
        <f t="shared" si="119"/>
        <v>8.5299999999999994</v>
      </c>
      <c r="B926" s="42">
        <f t="shared" si="116"/>
        <v>915</v>
      </c>
      <c r="C926" s="43">
        <v>41341</v>
      </c>
      <c r="D926" s="44" t="str">
        <f t="shared" si="117"/>
        <v>Mart 2013</v>
      </c>
      <c r="E926" s="45" t="s">
        <v>35</v>
      </c>
      <c r="F926" s="46">
        <v>3</v>
      </c>
      <c r="G926" s="47">
        <v>6</v>
      </c>
      <c r="H926" s="48">
        <f t="shared" si="118"/>
        <v>18</v>
      </c>
      <c r="I926" s="57">
        <v>3.6610168999999999</v>
      </c>
      <c r="J926" s="50">
        <v>3.07</v>
      </c>
      <c r="K926" s="51">
        <f t="shared" si="112"/>
        <v>0.59101690000000007</v>
      </c>
      <c r="L926" s="53">
        <f t="shared" si="115"/>
        <v>2.4789830999999998</v>
      </c>
      <c r="M926" s="51">
        <f>IF(I926="",0,IF(K926&lt;0,Sayfa3!$P$5,Sayfa3!$S$5))</f>
        <v>0.15000000000000036</v>
      </c>
      <c r="N926" s="52" t="str">
        <f>IF(E926="","",IF(K926&lt;Sayfa3!$P$5,"P",IF(K926&gt;Sayfa3!$S$5,"P","")))</f>
        <v>P</v>
      </c>
      <c r="O926" s="53">
        <f t="shared" si="113"/>
        <v>2.3289830999999994</v>
      </c>
      <c r="P926" s="54">
        <f t="shared" si="114"/>
        <v>8.5299999999999994</v>
      </c>
      <c r="Q926" s="55"/>
      <c r="R926" s="56" t="s">
        <v>35</v>
      </c>
    </row>
    <row r="927" spans="1:18" s="56" customFormat="1" ht="18" customHeight="1" outlineLevel="1">
      <c r="A927" s="41">
        <f t="shared" si="119"/>
        <v>8.5299999999999994</v>
      </c>
      <c r="B927" s="42">
        <f t="shared" si="116"/>
        <v>916</v>
      </c>
      <c r="C927" s="43">
        <v>41341</v>
      </c>
      <c r="D927" s="44" t="str">
        <f t="shared" si="117"/>
        <v>Mart 2013</v>
      </c>
      <c r="E927" s="45" t="s">
        <v>35</v>
      </c>
      <c r="F927" s="46">
        <v>4</v>
      </c>
      <c r="G927" s="47">
        <v>6</v>
      </c>
      <c r="H927" s="48">
        <f t="shared" si="118"/>
        <v>24</v>
      </c>
      <c r="I927" s="57">
        <v>3.6610168999999999</v>
      </c>
      <c r="J927" s="50">
        <v>3.07</v>
      </c>
      <c r="K927" s="51">
        <f t="shared" si="112"/>
        <v>0.59101690000000007</v>
      </c>
      <c r="L927" s="53">
        <f t="shared" si="115"/>
        <v>2.4789830999999998</v>
      </c>
      <c r="M927" s="51">
        <f>IF(I927="",0,IF(K927&lt;0,Sayfa3!$P$5,Sayfa3!$S$5))</f>
        <v>0.15000000000000036</v>
      </c>
      <c r="N927" s="52" t="str">
        <f>IF(E927="","",IF(K927&lt;Sayfa3!$P$5,"P",IF(K927&gt;Sayfa3!$S$5,"P","")))</f>
        <v>P</v>
      </c>
      <c r="O927" s="53">
        <f t="shared" si="113"/>
        <v>2.3289830999999994</v>
      </c>
      <c r="P927" s="54">
        <f t="shared" si="114"/>
        <v>8.5299999999999994</v>
      </c>
      <c r="Q927" s="55"/>
      <c r="R927" s="56" t="s">
        <v>35</v>
      </c>
    </row>
    <row r="928" spans="1:18" s="56" customFormat="1" ht="18" customHeight="1" outlineLevel="1">
      <c r="A928" s="41">
        <f t="shared" si="119"/>
        <v>8.5299999999999994</v>
      </c>
      <c r="B928" s="42">
        <f t="shared" si="116"/>
        <v>917</v>
      </c>
      <c r="C928" s="43">
        <v>41341</v>
      </c>
      <c r="D928" s="44" t="str">
        <f t="shared" si="117"/>
        <v>Mart 2013</v>
      </c>
      <c r="E928" s="45" t="s">
        <v>35</v>
      </c>
      <c r="F928" s="46">
        <v>3</v>
      </c>
      <c r="G928" s="47">
        <v>6</v>
      </c>
      <c r="H928" s="48">
        <f t="shared" si="118"/>
        <v>18</v>
      </c>
      <c r="I928" s="57">
        <v>3.6610168999999999</v>
      </c>
      <c r="J928" s="50">
        <v>3.07</v>
      </c>
      <c r="K928" s="51">
        <f t="shared" si="112"/>
        <v>0.59101690000000007</v>
      </c>
      <c r="L928" s="53">
        <f t="shared" si="115"/>
        <v>2.4789830999999998</v>
      </c>
      <c r="M928" s="51">
        <f>IF(I928="",0,IF(K928&lt;0,Sayfa3!$P$5,Sayfa3!$S$5))</f>
        <v>0.15000000000000036</v>
      </c>
      <c r="N928" s="52" t="str">
        <f>IF(E928="","",IF(K928&lt;Sayfa3!$P$5,"P",IF(K928&gt;Sayfa3!$S$5,"P","")))</f>
        <v>P</v>
      </c>
      <c r="O928" s="53">
        <f t="shared" si="113"/>
        <v>2.3289830999999994</v>
      </c>
      <c r="P928" s="54">
        <f t="shared" si="114"/>
        <v>8.5299999999999994</v>
      </c>
      <c r="Q928" s="55"/>
      <c r="R928" s="56" t="s">
        <v>35</v>
      </c>
    </row>
    <row r="929" spans="1:18" s="56" customFormat="1" ht="18" customHeight="1" outlineLevel="1">
      <c r="A929" s="41">
        <f t="shared" si="119"/>
        <v>8.5299999999999994</v>
      </c>
      <c r="B929" s="42">
        <f t="shared" si="116"/>
        <v>918</v>
      </c>
      <c r="C929" s="43">
        <v>41341</v>
      </c>
      <c r="D929" s="44" t="str">
        <f t="shared" si="117"/>
        <v>Mart 2013</v>
      </c>
      <c r="E929" s="45" t="s">
        <v>35</v>
      </c>
      <c r="F929" s="46">
        <v>4</v>
      </c>
      <c r="G929" s="47">
        <v>6</v>
      </c>
      <c r="H929" s="48">
        <f t="shared" si="118"/>
        <v>24</v>
      </c>
      <c r="I929" s="57">
        <v>3.6610168999999999</v>
      </c>
      <c r="J929" s="50">
        <v>3.07</v>
      </c>
      <c r="K929" s="51">
        <f t="shared" si="112"/>
        <v>0.59101690000000007</v>
      </c>
      <c r="L929" s="53">
        <f t="shared" si="115"/>
        <v>2.4789830999999998</v>
      </c>
      <c r="M929" s="51">
        <f>IF(I929="",0,IF(K929&lt;0,Sayfa3!$P$5,Sayfa3!$S$5))</f>
        <v>0.15000000000000036</v>
      </c>
      <c r="N929" s="52" t="str">
        <f>IF(E929="","",IF(K929&lt;Sayfa3!$P$5,"P",IF(K929&gt;Sayfa3!$S$5,"P","")))</f>
        <v>P</v>
      </c>
      <c r="O929" s="53">
        <f t="shared" si="113"/>
        <v>2.3289830999999994</v>
      </c>
      <c r="P929" s="54">
        <f t="shared" si="114"/>
        <v>8.5299999999999994</v>
      </c>
      <c r="Q929" s="55"/>
      <c r="R929" s="56" t="s">
        <v>35</v>
      </c>
    </row>
    <row r="930" spans="1:18" s="56" customFormat="1" ht="18" customHeight="1" outlineLevel="1">
      <c r="A930" s="41">
        <f t="shared" si="119"/>
        <v>8.5299999999999994</v>
      </c>
      <c r="B930" s="42">
        <f t="shared" si="116"/>
        <v>919</v>
      </c>
      <c r="C930" s="43">
        <v>41341</v>
      </c>
      <c r="D930" s="44" t="str">
        <f t="shared" si="117"/>
        <v>Mart 2013</v>
      </c>
      <c r="E930" s="45" t="s">
        <v>35</v>
      </c>
      <c r="F930" s="46">
        <v>3</v>
      </c>
      <c r="G930" s="47">
        <v>6</v>
      </c>
      <c r="H930" s="48">
        <f t="shared" si="118"/>
        <v>18</v>
      </c>
      <c r="I930" s="57">
        <v>3.6610168999999999</v>
      </c>
      <c r="J930" s="50">
        <v>3.07</v>
      </c>
      <c r="K930" s="51">
        <f t="shared" si="112"/>
        <v>0.59101690000000007</v>
      </c>
      <c r="L930" s="53">
        <f t="shared" si="115"/>
        <v>2.4789830999999998</v>
      </c>
      <c r="M930" s="51">
        <f>IF(I930="",0,IF(K930&lt;0,Sayfa3!$P$5,Sayfa3!$S$5))</f>
        <v>0.15000000000000036</v>
      </c>
      <c r="N930" s="52" t="str">
        <f>IF(E930="","",IF(K930&lt;Sayfa3!$P$5,"P",IF(K930&gt;Sayfa3!$S$5,"P","")))</f>
        <v>P</v>
      </c>
      <c r="O930" s="53">
        <f t="shared" si="113"/>
        <v>2.3289830999999994</v>
      </c>
      <c r="P930" s="54">
        <f t="shared" si="114"/>
        <v>8.5299999999999994</v>
      </c>
      <c r="Q930" s="55"/>
      <c r="R930" s="56" t="s">
        <v>35</v>
      </c>
    </row>
    <row r="931" spans="1:18" s="56" customFormat="1" ht="18" customHeight="1" outlineLevel="1">
      <c r="A931" s="41">
        <f t="shared" si="119"/>
        <v>8.5299999999999994</v>
      </c>
      <c r="B931" s="42">
        <f t="shared" si="116"/>
        <v>920</v>
      </c>
      <c r="C931" s="43">
        <v>41341</v>
      </c>
      <c r="D931" s="44" t="str">
        <f t="shared" si="117"/>
        <v>Mart 2013</v>
      </c>
      <c r="E931" s="45" t="s">
        <v>35</v>
      </c>
      <c r="F931" s="46">
        <v>3</v>
      </c>
      <c r="G931" s="47">
        <v>6</v>
      </c>
      <c r="H931" s="48">
        <f t="shared" si="118"/>
        <v>18</v>
      </c>
      <c r="I931" s="57">
        <v>3.6610168999999999</v>
      </c>
      <c r="J931" s="50">
        <v>3.07</v>
      </c>
      <c r="K931" s="51">
        <f t="shared" si="112"/>
        <v>0.59101690000000007</v>
      </c>
      <c r="L931" s="53">
        <f t="shared" si="115"/>
        <v>2.4789830999999998</v>
      </c>
      <c r="M931" s="51">
        <f>IF(I931="",0,IF(K931&lt;0,Sayfa3!$P$5,Sayfa3!$S$5))</f>
        <v>0.15000000000000036</v>
      </c>
      <c r="N931" s="52" t="str">
        <f>IF(E931="","",IF(K931&lt;Sayfa3!$P$5,"P",IF(K931&gt;Sayfa3!$S$5,"P","")))</f>
        <v>P</v>
      </c>
      <c r="O931" s="53">
        <f t="shared" si="113"/>
        <v>2.3289830999999994</v>
      </c>
      <c r="P931" s="54">
        <f t="shared" si="114"/>
        <v>8.5299999999999994</v>
      </c>
      <c r="Q931" s="55"/>
      <c r="R931" s="56" t="s">
        <v>35</v>
      </c>
    </row>
    <row r="932" spans="1:18" s="56" customFormat="1" ht="18" customHeight="1" outlineLevel="1">
      <c r="A932" s="41">
        <f t="shared" si="119"/>
        <v>8.5299999999999994</v>
      </c>
      <c r="B932" s="42">
        <f t="shared" si="116"/>
        <v>921</v>
      </c>
      <c r="C932" s="43">
        <v>41341</v>
      </c>
      <c r="D932" s="44" t="str">
        <f t="shared" si="117"/>
        <v>Mart 2013</v>
      </c>
      <c r="E932" s="45" t="s">
        <v>35</v>
      </c>
      <c r="F932" s="46">
        <v>4</v>
      </c>
      <c r="G932" s="47">
        <v>6</v>
      </c>
      <c r="H932" s="48">
        <f t="shared" si="118"/>
        <v>24</v>
      </c>
      <c r="I932" s="57">
        <v>3.6610168999999999</v>
      </c>
      <c r="J932" s="50">
        <v>3.07</v>
      </c>
      <c r="K932" s="51">
        <f t="shared" si="112"/>
        <v>0.59101690000000007</v>
      </c>
      <c r="L932" s="53">
        <f t="shared" si="115"/>
        <v>2.4789830999999998</v>
      </c>
      <c r="M932" s="51">
        <f>IF(I932="",0,IF(K932&lt;0,Sayfa3!$P$5,Sayfa3!$S$5))</f>
        <v>0.15000000000000036</v>
      </c>
      <c r="N932" s="52" t="str">
        <f>IF(E932="","",IF(K932&lt;Sayfa3!$P$5,"P",IF(K932&gt;Sayfa3!$S$5,"P","")))</f>
        <v>P</v>
      </c>
      <c r="O932" s="53">
        <f t="shared" si="113"/>
        <v>2.3289830999999994</v>
      </c>
      <c r="P932" s="54">
        <f t="shared" si="114"/>
        <v>8.5299999999999994</v>
      </c>
      <c r="Q932" s="55"/>
      <c r="R932" s="56" t="s">
        <v>35</v>
      </c>
    </row>
    <row r="933" spans="1:18" s="56" customFormat="1" ht="18" customHeight="1" outlineLevel="1">
      <c r="A933" s="41">
        <f t="shared" si="119"/>
        <v>8.5299999999999994</v>
      </c>
      <c r="B933" s="42">
        <f t="shared" si="116"/>
        <v>922</v>
      </c>
      <c r="C933" s="43">
        <v>41341</v>
      </c>
      <c r="D933" s="44" t="str">
        <f t="shared" si="117"/>
        <v>Mart 2013</v>
      </c>
      <c r="E933" s="45" t="s">
        <v>35</v>
      </c>
      <c r="F933" s="46">
        <v>3</v>
      </c>
      <c r="G933" s="47">
        <v>6</v>
      </c>
      <c r="H933" s="48">
        <f t="shared" si="118"/>
        <v>18</v>
      </c>
      <c r="I933" s="57">
        <v>3.6610168999999999</v>
      </c>
      <c r="J933" s="50">
        <v>3.07</v>
      </c>
      <c r="K933" s="51">
        <f t="shared" si="112"/>
        <v>0.59101690000000007</v>
      </c>
      <c r="L933" s="53">
        <f t="shared" si="115"/>
        <v>2.4789830999999998</v>
      </c>
      <c r="M933" s="51">
        <f>IF(I933="",0,IF(K933&lt;0,Sayfa3!$P$5,Sayfa3!$S$5))</f>
        <v>0.15000000000000036</v>
      </c>
      <c r="N933" s="52" t="str">
        <f>IF(E933="","",IF(K933&lt;Sayfa3!$P$5,"P",IF(K933&gt;Sayfa3!$S$5,"P","")))</f>
        <v>P</v>
      </c>
      <c r="O933" s="53">
        <f t="shared" si="113"/>
        <v>2.3289830999999994</v>
      </c>
      <c r="P933" s="54">
        <f t="shared" si="114"/>
        <v>8.5299999999999994</v>
      </c>
      <c r="Q933" s="55"/>
      <c r="R933" s="56" t="s">
        <v>35</v>
      </c>
    </row>
    <row r="934" spans="1:18" s="56" customFormat="1" ht="18" customHeight="1" outlineLevel="1">
      <c r="A934" s="41">
        <f t="shared" si="119"/>
        <v>8.5299999999999994</v>
      </c>
      <c r="B934" s="42">
        <f t="shared" si="116"/>
        <v>923</v>
      </c>
      <c r="C934" s="43">
        <v>41341</v>
      </c>
      <c r="D934" s="44" t="str">
        <f t="shared" si="117"/>
        <v>Mart 2013</v>
      </c>
      <c r="E934" s="45" t="s">
        <v>35</v>
      </c>
      <c r="F934" s="46">
        <v>4</v>
      </c>
      <c r="G934" s="47">
        <v>6</v>
      </c>
      <c r="H934" s="48">
        <f t="shared" si="118"/>
        <v>24</v>
      </c>
      <c r="I934" s="57">
        <v>3.6610168999999999</v>
      </c>
      <c r="J934" s="50">
        <v>3.07</v>
      </c>
      <c r="K934" s="51">
        <f t="shared" si="112"/>
        <v>0.59101690000000007</v>
      </c>
      <c r="L934" s="53">
        <f t="shared" si="115"/>
        <v>2.4789830999999998</v>
      </c>
      <c r="M934" s="51">
        <f>IF(I934="",0,IF(K934&lt;0,Sayfa3!$P$5,Sayfa3!$S$5))</f>
        <v>0.15000000000000036</v>
      </c>
      <c r="N934" s="52" t="str">
        <f>IF(E934="","",IF(K934&lt;Sayfa3!$P$5,"P",IF(K934&gt;Sayfa3!$S$5,"P","")))</f>
        <v>P</v>
      </c>
      <c r="O934" s="53">
        <f t="shared" si="113"/>
        <v>2.3289830999999994</v>
      </c>
      <c r="P934" s="54">
        <f t="shared" si="114"/>
        <v>8.5299999999999994</v>
      </c>
      <c r="Q934" s="55"/>
      <c r="R934" s="56" t="s">
        <v>35</v>
      </c>
    </row>
    <row r="935" spans="1:18" s="56" customFormat="1" ht="18" customHeight="1" outlineLevel="1">
      <c r="A935" s="41">
        <f t="shared" si="119"/>
        <v>8.5299999999999994</v>
      </c>
      <c r="B935" s="42">
        <f t="shared" si="116"/>
        <v>924</v>
      </c>
      <c r="C935" s="43">
        <v>41341</v>
      </c>
      <c r="D935" s="44" t="str">
        <f t="shared" si="117"/>
        <v>Mart 2013</v>
      </c>
      <c r="E935" s="45" t="s">
        <v>35</v>
      </c>
      <c r="F935" s="46">
        <v>6</v>
      </c>
      <c r="G935" s="47">
        <v>6</v>
      </c>
      <c r="H935" s="48">
        <f t="shared" si="118"/>
        <v>36</v>
      </c>
      <c r="I935" s="57">
        <v>3.6610168999999999</v>
      </c>
      <c r="J935" s="50">
        <v>3.07</v>
      </c>
      <c r="K935" s="51">
        <f t="shared" si="112"/>
        <v>0.59101690000000007</v>
      </c>
      <c r="L935" s="53">
        <f t="shared" si="115"/>
        <v>2.4789830999999998</v>
      </c>
      <c r="M935" s="51">
        <f>IF(I935="",0,IF(K935&lt;0,Sayfa3!$P$5,Sayfa3!$S$5))</f>
        <v>0.15000000000000036</v>
      </c>
      <c r="N935" s="52" t="str">
        <f>IF(E935="","",IF(K935&lt;Sayfa3!$P$5,"P",IF(K935&gt;Sayfa3!$S$5,"P","")))</f>
        <v>P</v>
      </c>
      <c r="O935" s="53">
        <f t="shared" si="113"/>
        <v>2.3289830999999994</v>
      </c>
      <c r="P935" s="54">
        <f t="shared" si="114"/>
        <v>8.5299999999999994</v>
      </c>
      <c r="Q935" s="55"/>
      <c r="R935" s="56" t="s">
        <v>35</v>
      </c>
    </row>
    <row r="936" spans="1:18" s="56" customFormat="1" ht="18" customHeight="1" outlineLevel="1">
      <c r="A936" s="41">
        <f t="shared" si="119"/>
        <v>8.5299999999999994</v>
      </c>
      <c r="B936" s="42">
        <f t="shared" si="116"/>
        <v>925</v>
      </c>
      <c r="C936" s="43">
        <v>41341</v>
      </c>
      <c r="D936" s="44" t="str">
        <f t="shared" si="117"/>
        <v>Mart 2013</v>
      </c>
      <c r="E936" s="45" t="s">
        <v>35</v>
      </c>
      <c r="F936" s="46">
        <v>6</v>
      </c>
      <c r="G936" s="47">
        <v>6</v>
      </c>
      <c r="H936" s="48">
        <f t="shared" si="118"/>
        <v>36</v>
      </c>
      <c r="I936" s="57">
        <v>3.6610168999999999</v>
      </c>
      <c r="J936" s="50">
        <v>3.07</v>
      </c>
      <c r="K936" s="51">
        <f t="shared" si="112"/>
        <v>0.59101690000000007</v>
      </c>
      <c r="L936" s="53">
        <f t="shared" si="115"/>
        <v>2.4789830999999998</v>
      </c>
      <c r="M936" s="51">
        <f>IF(I936="",0,IF(K936&lt;0,Sayfa3!$P$5,Sayfa3!$S$5))</f>
        <v>0.15000000000000036</v>
      </c>
      <c r="N936" s="52" t="str">
        <f>IF(E936="","",IF(K936&lt;Sayfa3!$P$5,"P",IF(K936&gt;Sayfa3!$S$5,"P","")))</f>
        <v>P</v>
      </c>
      <c r="O936" s="53">
        <f t="shared" si="113"/>
        <v>2.3289830999999994</v>
      </c>
      <c r="P936" s="54">
        <f t="shared" si="114"/>
        <v>8.5299999999999994</v>
      </c>
      <c r="Q936" s="55"/>
      <c r="R936" s="56" t="s">
        <v>35</v>
      </c>
    </row>
    <row r="937" spans="1:18" s="56" customFormat="1" ht="18" customHeight="1" outlineLevel="1">
      <c r="A937" s="41">
        <f t="shared" si="119"/>
        <v>8.58</v>
      </c>
      <c r="B937" s="42">
        <f t="shared" si="116"/>
        <v>926</v>
      </c>
      <c r="C937" s="43">
        <v>41342</v>
      </c>
      <c r="D937" s="44" t="str">
        <f t="shared" si="117"/>
        <v>Mart 2013</v>
      </c>
      <c r="E937" s="45" t="s">
        <v>35</v>
      </c>
      <c r="F937" s="46">
        <v>3</v>
      </c>
      <c r="G937" s="47">
        <v>6</v>
      </c>
      <c r="H937" s="48">
        <f t="shared" si="118"/>
        <v>18</v>
      </c>
      <c r="I937" s="57">
        <v>3.6186440000000002</v>
      </c>
      <c r="J937" s="50">
        <v>3.07</v>
      </c>
      <c r="K937" s="51">
        <f t="shared" si="112"/>
        <v>0.54864400000000035</v>
      </c>
      <c r="L937" s="53">
        <f t="shared" si="115"/>
        <v>2.5213559999999995</v>
      </c>
      <c r="M937" s="51">
        <f>IF(I937="",0,IF(K937&lt;0,Sayfa3!$P$5,Sayfa3!$S$5))</f>
        <v>0.15000000000000036</v>
      </c>
      <c r="N937" s="52" t="str">
        <f>IF(E937="","",IF(K937&lt;Sayfa3!$P$5,"P",IF(K937&gt;Sayfa3!$S$5,"P","")))</f>
        <v>P</v>
      </c>
      <c r="O937" s="53">
        <f t="shared" si="113"/>
        <v>2.3713559999999991</v>
      </c>
      <c r="P937" s="54">
        <f t="shared" si="114"/>
        <v>8.58</v>
      </c>
      <c r="Q937" s="55"/>
      <c r="R937" s="56" t="s">
        <v>35</v>
      </c>
    </row>
    <row r="938" spans="1:18" s="56" customFormat="1" ht="18" customHeight="1" outlineLevel="1">
      <c r="A938" s="41">
        <f t="shared" si="119"/>
        <v>8.58</v>
      </c>
      <c r="B938" s="42">
        <f t="shared" si="116"/>
        <v>927</v>
      </c>
      <c r="C938" s="43">
        <v>41342</v>
      </c>
      <c r="D938" s="44" t="str">
        <f t="shared" si="117"/>
        <v>Mart 2013</v>
      </c>
      <c r="E938" s="45" t="s">
        <v>35</v>
      </c>
      <c r="F938" s="46">
        <v>7</v>
      </c>
      <c r="G938" s="47">
        <v>6</v>
      </c>
      <c r="H938" s="48">
        <f t="shared" si="118"/>
        <v>42</v>
      </c>
      <c r="I938" s="57">
        <v>3.6186440000000002</v>
      </c>
      <c r="J938" s="50">
        <v>3.07</v>
      </c>
      <c r="K938" s="51">
        <f t="shared" si="112"/>
        <v>0.54864400000000035</v>
      </c>
      <c r="L938" s="53">
        <f t="shared" si="115"/>
        <v>2.5213559999999995</v>
      </c>
      <c r="M938" s="51">
        <f>IF(I938="",0,IF(K938&lt;0,Sayfa3!$P$5,Sayfa3!$S$5))</f>
        <v>0.15000000000000036</v>
      </c>
      <c r="N938" s="52" t="str">
        <f>IF(E938="","",IF(K938&lt;Sayfa3!$P$5,"P",IF(K938&gt;Sayfa3!$S$5,"P","")))</f>
        <v>P</v>
      </c>
      <c r="O938" s="53">
        <f t="shared" si="113"/>
        <v>2.3713559999999991</v>
      </c>
      <c r="P938" s="54">
        <f t="shared" si="114"/>
        <v>8.58</v>
      </c>
      <c r="Q938" s="55"/>
      <c r="R938" s="56" t="s">
        <v>35</v>
      </c>
    </row>
    <row r="939" spans="1:18" s="56" customFormat="1" ht="18" customHeight="1" outlineLevel="1">
      <c r="A939" s="41">
        <f t="shared" si="119"/>
        <v>8.58</v>
      </c>
      <c r="B939" s="42">
        <f t="shared" si="116"/>
        <v>928</v>
      </c>
      <c r="C939" s="43">
        <v>41342</v>
      </c>
      <c r="D939" s="44" t="str">
        <f t="shared" si="117"/>
        <v>Mart 2013</v>
      </c>
      <c r="E939" s="45" t="s">
        <v>35</v>
      </c>
      <c r="F939" s="46">
        <v>7</v>
      </c>
      <c r="G939" s="47">
        <v>6</v>
      </c>
      <c r="H939" s="48">
        <f t="shared" si="118"/>
        <v>42</v>
      </c>
      <c r="I939" s="57">
        <v>3.6186440000000002</v>
      </c>
      <c r="J939" s="50">
        <v>3.07</v>
      </c>
      <c r="K939" s="51">
        <f t="shared" si="112"/>
        <v>0.54864400000000035</v>
      </c>
      <c r="L939" s="53">
        <f t="shared" si="115"/>
        <v>2.5213559999999995</v>
      </c>
      <c r="M939" s="51">
        <f>IF(I939="",0,IF(K939&lt;0,Sayfa3!$P$5,Sayfa3!$S$5))</f>
        <v>0.15000000000000036</v>
      </c>
      <c r="N939" s="52" t="str">
        <f>IF(E939="","",IF(K939&lt;Sayfa3!$P$5,"P",IF(K939&gt;Sayfa3!$S$5,"P","")))</f>
        <v>P</v>
      </c>
      <c r="O939" s="53">
        <f t="shared" si="113"/>
        <v>2.3713559999999991</v>
      </c>
      <c r="P939" s="54">
        <f t="shared" si="114"/>
        <v>8.58</v>
      </c>
      <c r="Q939" s="55"/>
      <c r="R939" s="56" t="s">
        <v>35</v>
      </c>
    </row>
    <row r="940" spans="1:18" s="56" customFormat="1" ht="18" customHeight="1" outlineLevel="1">
      <c r="A940" s="41">
        <f t="shared" si="119"/>
        <v>8.58</v>
      </c>
      <c r="B940" s="42">
        <f t="shared" si="116"/>
        <v>929</v>
      </c>
      <c r="C940" s="43">
        <v>41342</v>
      </c>
      <c r="D940" s="44" t="str">
        <f t="shared" si="117"/>
        <v>Mart 2013</v>
      </c>
      <c r="E940" s="45" t="s">
        <v>35</v>
      </c>
      <c r="F940" s="46">
        <v>3</v>
      </c>
      <c r="G940" s="47">
        <v>6</v>
      </c>
      <c r="H940" s="48">
        <f t="shared" si="118"/>
        <v>18</v>
      </c>
      <c r="I940" s="57">
        <v>3.6186440000000002</v>
      </c>
      <c r="J940" s="50">
        <v>3.07</v>
      </c>
      <c r="K940" s="51">
        <f t="shared" ref="K940:K987" si="120">I940-J940</f>
        <v>0.54864400000000035</v>
      </c>
      <c r="L940" s="53">
        <f t="shared" si="115"/>
        <v>2.5213559999999995</v>
      </c>
      <c r="M940" s="51">
        <f>IF(I940="",0,IF(K940&lt;0,Sayfa3!$P$5,Sayfa3!$S$5))</f>
        <v>0.15000000000000036</v>
      </c>
      <c r="N940" s="52" t="str">
        <f>IF(E940="","",IF(K940&lt;Sayfa3!$P$5,"P",IF(K940&gt;Sayfa3!$S$5,"P","")))</f>
        <v>P</v>
      </c>
      <c r="O940" s="53">
        <f t="shared" si="113"/>
        <v>2.3713559999999991</v>
      </c>
      <c r="P940" s="54">
        <f t="shared" si="114"/>
        <v>8.58</v>
      </c>
      <c r="Q940" s="55"/>
      <c r="R940" s="56" t="s">
        <v>35</v>
      </c>
    </row>
    <row r="941" spans="1:18" s="56" customFormat="1" ht="18" customHeight="1" outlineLevel="1">
      <c r="A941" s="41">
        <f t="shared" si="119"/>
        <v>8.58</v>
      </c>
      <c r="B941" s="42">
        <f t="shared" si="116"/>
        <v>930</v>
      </c>
      <c r="C941" s="43">
        <v>41345</v>
      </c>
      <c r="D941" s="44" t="str">
        <f t="shared" si="117"/>
        <v>Mart 2013</v>
      </c>
      <c r="E941" s="45" t="s">
        <v>35</v>
      </c>
      <c r="F941" s="46">
        <v>7</v>
      </c>
      <c r="G941" s="47">
        <v>6</v>
      </c>
      <c r="H941" s="48">
        <f t="shared" si="118"/>
        <v>42</v>
      </c>
      <c r="I941" s="57">
        <v>3.6186440000000002</v>
      </c>
      <c r="J941" s="50">
        <v>3.07</v>
      </c>
      <c r="K941" s="51">
        <f t="shared" si="120"/>
        <v>0.54864400000000035</v>
      </c>
      <c r="L941" s="53">
        <f t="shared" si="115"/>
        <v>2.5213559999999995</v>
      </c>
      <c r="M941" s="51">
        <f>IF(I941="",0,IF(K941&lt;0,Sayfa3!$P$5,Sayfa3!$S$5))</f>
        <v>0.15000000000000036</v>
      </c>
      <c r="N941" s="52" t="str">
        <f>IF(E941="","",IF(K941&lt;Sayfa3!$P$5,"P",IF(K941&gt;Sayfa3!$S$5,"P","")))</f>
        <v>P</v>
      </c>
      <c r="O941" s="53">
        <f t="shared" si="113"/>
        <v>2.3713559999999991</v>
      </c>
      <c r="P941" s="54">
        <f t="shared" si="114"/>
        <v>8.58</v>
      </c>
      <c r="Q941" s="55"/>
      <c r="R941" s="56" t="s">
        <v>35</v>
      </c>
    </row>
    <row r="942" spans="1:18" s="56" customFormat="1" ht="18" customHeight="1" outlineLevel="1">
      <c r="A942" s="41">
        <f t="shared" si="119"/>
        <v>8.58</v>
      </c>
      <c r="B942" s="42">
        <f t="shared" si="116"/>
        <v>931</v>
      </c>
      <c r="C942" s="43">
        <v>41345</v>
      </c>
      <c r="D942" s="44" t="str">
        <f t="shared" si="117"/>
        <v>Mart 2013</v>
      </c>
      <c r="E942" s="45" t="s">
        <v>35</v>
      </c>
      <c r="F942" s="46">
        <v>3</v>
      </c>
      <c r="G942" s="47">
        <v>6</v>
      </c>
      <c r="H942" s="48">
        <f t="shared" si="118"/>
        <v>18</v>
      </c>
      <c r="I942" s="57">
        <v>3.6186440000000002</v>
      </c>
      <c r="J942" s="50">
        <v>3.07</v>
      </c>
      <c r="K942" s="51">
        <f t="shared" si="120"/>
        <v>0.54864400000000035</v>
      </c>
      <c r="L942" s="53">
        <f t="shared" si="115"/>
        <v>2.5213559999999995</v>
      </c>
      <c r="M942" s="51">
        <f>IF(I942="",0,IF(K942&lt;0,Sayfa3!$P$5,Sayfa3!$S$5))</f>
        <v>0.15000000000000036</v>
      </c>
      <c r="N942" s="52" t="str">
        <f>IF(E942="","",IF(K942&lt;Sayfa3!$P$5,"P",IF(K942&gt;Sayfa3!$S$5,"P","")))</f>
        <v>P</v>
      </c>
      <c r="O942" s="53">
        <f t="shared" si="113"/>
        <v>2.3713559999999991</v>
      </c>
      <c r="P942" s="54">
        <f t="shared" si="114"/>
        <v>8.58</v>
      </c>
      <c r="Q942" s="55"/>
      <c r="R942" s="56" t="s">
        <v>35</v>
      </c>
    </row>
    <row r="943" spans="1:18" s="56" customFormat="1" ht="18" customHeight="1" outlineLevel="1">
      <c r="A943" s="41">
        <f t="shared" si="119"/>
        <v>8.58</v>
      </c>
      <c r="B943" s="42">
        <f t="shared" si="116"/>
        <v>932</v>
      </c>
      <c r="C943" s="43">
        <v>41345</v>
      </c>
      <c r="D943" s="44" t="str">
        <f t="shared" si="117"/>
        <v>Mart 2013</v>
      </c>
      <c r="E943" s="45" t="s">
        <v>35</v>
      </c>
      <c r="F943" s="46">
        <v>7</v>
      </c>
      <c r="G943" s="47">
        <v>6</v>
      </c>
      <c r="H943" s="48">
        <f t="shared" si="118"/>
        <v>42</v>
      </c>
      <c r="I943" s="57">
        <v>3.6186440000000002</v>
      </c>
      <c r="J943" s="50">
        <v>3.07</v>
      </c>
      <c r="K943" s="51">
        <f t="shared" si="120"/>
        <v>0.54864400000000035</v>
      </c>
      <c r="L943" s="53">
        <f t="shared" si="115"/>
        <v>2.5213559999999995</v>
      </c>
      <c r="M943" s="51">
        <f>IF(I943="",0,IF(K943&lt;0,Sayfa3!$P$5,Sayfa3!$S$5))</f>
        <v>0.15000000000000036</v>
      </c>
      <c r="N943" s="52" t="str">
        <f>IF(E943="","",IF(K943&lt;Sayfa3!$P$5,"P",IF(K943&gt;Sayfa3!$S$5,"P","")))</f>
        <v>P</v>
      </c>
      <c r="O943" s="53">
        <f t="shared" si="113"/>
        <v>2.3713559999999991</v>
      </c>
      <c r="P943" s="54">
        <f t="shared" si="114"/>
        <v>8.58</v>
      </c>
      <c r="Q943" s="55"/>
      <c r="R943" s="56" t="s">
        <v>35</v>
      </c>
    </row>
    <row r="944" spans="1:18" s="56" customFormat="1" ht="18" customHeight="1" outlineLevel="1">
      <c r="A944" s="41">
        <f t="shared" si="119"/>
        <v>8.58</v>
      </c>
      <c r="B944" s="42">
        <f t="shared" si="116"/>
        <v>933</v>
      </c>
      <c r="C944" s="43">
        <v>41345</v>
      </c>
      <c r="D944" s="44" t="str">
        <f t="shared" si="117"/>
        <v>Mart 2013</v>
      </c>
      <c r="E944" s="45" t="s">
        <v>35</v>
      </c>
      <c r="F944" s="46">
        <v>3</v>
      </c>
      <c r="G944" s="47">
        <v>6</v>
      </c>
      <c r="H944" s="48">
        <f t="shared" si="118"/>
        <v>18</v>
      </c>
      <c r="I944" s="57">
        <v>3.6186440000000002</v>
      </c>
      <c r="J944" s="50">
        <v>3.07</v>
      </c>
      <c r="K944" s="51">
        <f t="shared" si="120"/>
        <v>0.54864400000000035</v>
      </c>
      <c r="L944" s="53">
        <f t="shared" si="115"/>
        <v>2.5213559999999995</v>
      </c>
      <c r="M944" s="51">
        <f>IF(I944="",0,IF(K944&lt;0,Sayfa3!$P$5,Sayfa3!$S$5))</f>
        <v>0.15000000000000036</v>
      </c>
      <c r="N944" s="52" t="str">
        <f>IF(E944="","",IF(K944&lt;Sayfa3!$P$5,"P",IF(K944&gt;Sayfa3!$S$5,"P","")))</f>
        <v>P</v>
      </c>
      <c r="O944" s="53">
        <f t="shared" si="113"/>
        <v>2.3713559999999991</v>
      </c>
      <c r="P944" s="54">
        <f t="shared" si="114"/>
        <v>8.58</v>
      </c>
      <c r="Q944" s="55"/>
      <c r="R944" s="56" t="s">
        <v>35</v>
      </c>
    </row>
    <row r="945" spans="1:18" s="56" customFormat="1" ht="18" customHeight="1" outlineLevel="1">
      <c r="A945" s="41">
        <f t="shared" si="119"/>
        <v>8.58</v>
      </c>
      <c r="B945" s="42">
        <f t="shared" si="116"/>
        <v>934</v>
      </c>
      <c r="C945" s="43">
        <v>41345</v>
      </c>
      <c r="D945" s="44" t="str">
        <f t="shared" si="117"/>
        <v>Mart 2013</v>
      </c>
      <c r="E945" s="45" t="s">
        <v>35</v>
      </c>
      <c r="F945" s="46">
        <v>10</v>
      </c>
      <c r="G945" s="47">
        <v>6</v>
      </c>
      <c r="H945" s="48">
        <f t="shared" si="118"/>
        <v>60</v>
      </c>
      <c r="I945" s="57">
        <v>3.6186440000000002</v>
      </c>
      <c r="J945" s="50">
        <v>3.07</v>
      </c>
      <c r="K945" s="51">
        <f t="shared" si="120"/>
        <v>0.54864400000000035</v>
      </c>
      <c r="L945" s="53">
        <f t="shared" si="115"/>
        <v>2.5213559999999995</v>
      </c>
      <c r="M945" s="51">
        <f>IF(I945="",0,IF(K945&lt;0,Sayfa3!$P$5,Sayfa3!$S$5))</f>
        <v>0.15000000000000036</v>
      </c>
      <c r="N945" s="52" t="str">
        <f>IF(E945="","",IF(K945&lt;Sayfa3!$P$5,"P",IF(K945&gt;Sayfa3!$S$5,"P","")))</f>
        <v>P</v>
      </c>
      <c r="O945" s="53">
        <f t="shared" si="113"/>
        <v>2.3713559999999991</v>
      </c>
      <c r="P945" s="54">
        <f t="shared" si="114"/>
        <v>8.58</v>
      </c>
      <c r="Q945" s="55"/>
      <c r="R945" s="56" t="s">
        <v>35</v>
      </c>
    </row>
    <row r="946" spans="1:18" s="56" customFormat="1" ht="18" customHeight="1" outlineLevel="1">
      <c r="A946" s="41">
        <f t="shared" si="119"/>
        <v>8.58</v>
      </c>
      <c r="B946" s="42">
        <f t="shared" si="116"/>
        <v>935</v>
      </c>
      <c r="C946" s="43">
        <v>41345</v>
      </c>
      <c r="D946" s="44" t="str">
        <f t="shared" si="117"/>
        <v>Mart 2013</v>
      </c>
      <c r="E946" s="45" t="s">
        <v>35</v>
      </c>
      <c r="F946" s="46">
        <v>7</v>
      </c>
      <c r="G946" s="47">
        <v>6</v>
      </c>
      <c r="H946" s="48">
        <f t="shared" si="118"/>
        <v>42</v>
      </c>
      <c r="I946" s="57">
        <v>3.6186440000000002</v>
      </c>
      <c r="J946" s="50">
        <v>3.07</v>
      </c>
      <c r="K946" s="51">
        <f t="shared" si="120"/>
        <v>0.54864400000000035</v>
      </c>
      <c r="L946" s="53">
        <f t="shared" si="115"/>
        <v>2.5213559999999995</v>
      </c>
      <c r="M946" s="51">
        <f>IF(I946="",0,IF(K946&lt;0,Sayfa3!$P$5,Sayfa3!$S$5))</f>
        <v>0.15000000000000036</v>
      </c>
      <c r="N946" s="52" t="str">
        <f>IF(E946="","",IF(K946&lt;Sayfa3!$P$5,"P",IF(K946&gt;Sayfa3!$S$5,"P","")))</f>
        <v>P</v>
      </c>
      <c r="O946" s="53">
        <f t="shared" si="113"/>
        <v>2.3713559999999991</v>
      </c>
      <c r="P946" s="54">
        <f t="shared" si="114"/>
        <v>8.58</v>
      </c>
      <c r="Q946" s="55"/>
      <c r="R946" s="56" t="s">
        <v>35</v>
      </c>
    </row>
    <row r="947" spans="1:18" s="56" customFormat="1" ht="18" customHeight="1" outlineLevel="1">
      <c r="A947" s="41">
        <f t="shared" si="119"/>
        <v>8.58</v>
      </c>
      <c r="B947" s="42">
        <f t="shared" si="116"/>
        <v>936</v>
      </c>
      <c r="C947" s="43">
        <v>41345</v>
      </c>
      <c r="D947" s="44" t="str">
        <f t="shared" si="117"/>
        <v>Mart 2013</v>
      </c>
      <c r="E947" s="45" t="s">
        <v>35</v>
      </c>
      <c r="F947" s="46">
        <v>3</v>
      </c>
      <c r="G947" s="47">
        <v>6</v>
      </c>
      <c r="H947" s="48">
        <f t="shared" si="118"/>
        <v>18</v>
      </c>
      <c r="I947" s="57">
        <v>3.6186440000000002</v>
      </c>
      <c r="J947" s="50">
        <v>3.07</v>
      </c>
      <c r="K947" s="51">
        <f t="shared" si="120"/>
        <v>0.54864400000000035</v>
      </c>
      <c r="L947" s="53">
        <f t="shared" si="115"/>
        <v>2.5213559999999995</v>
      </c>
      <c r="M947" s="51">
        <f>IF(I947="",0,IF(K947&lt;0,Sayfa3!$P$5,Sayfa3!$S$5))</f>
        <v>0.15000000000000036</v>
      </c>
      <c r="N947" s="52" t="str">
        <f>IF(E947="","",IF(K947&lt;Sayfa3!$P$5,"P",IF(K947&gt;Sayfa3!$S$5,"P","")))</f>
        <v>P</v>
      </c>
      <c r="O947" s="53">
        <f t="shared" si="113"/>
        <v>2.3713559999999991</v>
      </c>
      <c r="P947" s="54">
        <f t="shared" si="114"/>
        <v>8.58</v>
      </c>
      <c r="Q947" s="55"/>
      <c r="R947" s="56" t="s">
        <v>35</v>
      </c>
    </row>
    <row r="948" spans="1:18" s="56" customFormat="1" ht="18" customHeight="1" outlineLevel="1">
      <c r="A948" s="41">
        <f t="shared" si="119"/>
        <v>8.58</v>
      </c>
      <c r="B948" s="42">
        <f t="shared" si="116"/>
        <v>937</v>
      </c>
      <c r="C948" s="43">
        <v>41345</v>
      </c>
      <c r="D948" s="44" t="str">
        <f t="shared" si="117"/>
        <v>Mart 2013</v>
      </c>
      <c r="E948" s="45" t="s">
        <v>35</v>
      </c>
      <c r="F948" s="46">
        <v>3</v>
      </c>
      <c r="G948" s="47">
        <v>6</v>
      </c>
      <c r="H948" s="48">
        <f t="shared" si="118"/>
        <v>18</v>
      </c>
      <c r="I948" s="57">
        <v>3.6186440000000002</v>
      </c>
      <c r="J948" s="50">
        <v>3.07</v>
      </c>
      <c r="K948" s="51">
        <f t="shared" si="120"/>
        <v>0.54864400000000035</v>
      </c>
      <c r="L948" s="53">
        <f t="shared" si="115"/>
        <v>2.5213559999999995</v>
      </c>
      <c r="M948" s="51">
        <f>IF(I948="",0,IF(K948&lt;0,Sayfa3!$P$5,Sayfa3!$S$5))</f>
        <v>0.15000000000000036</v>
      </c>
      <c r="N948" s="52" t="str">
        <f>IF(E948="","",IF(K948&lt;Sayfa3!$P$5,"P",IF(K948&gt;Sayfa3!$S$5,"P","")))</f>
        <v>P</v>
      </c>
      <c r="O948" s="53">
        <f t="shared" si="113"/>
        <v>2.3713559999999991</v>
      </c>
      <c r="P948" s="54">
        <f t="shared" si="114"/>
        <v>8.58</v>
      </c>
      <c r="Q948" s="55"/>
      <c r="R948" s="56" t="s">
        <v>35</v>
      </c>
    </row>
    <row r="949" spans="1:18" s="56" customFormat="1" ht="18" customHeight="1" outlineLevel="1">
      <c r="A949" s="41">
        <f t="shared" si="119"/>
        <v>8.58</v>
      </c>
      <c r="B949" s="42">
        <f t="shared" si="116"/>
        <v>938</v>
      </c>
      <c r="C949" s="43">
        <v>41345</v>
      </c>
      <c r="D949" s="44" t="str">
        <f t="shared" si="117"/>
        <v>Mart 2013</v>
      </c>
      <c r="E949" s="45" t="s">
        <v>35</v>
      </c>
      <c r="F949" s="46">
        <v>7</v>
      </c>
      <c r="G949" s="47">
        <v>6</v>
      </c>
      <c r="H949" s="48">
        <f t="shared" si="118"/>
        <v>42</v>
      </c>
      <c r="I949" s="57">
        <v>3.6186440000000002</v>
      </c>
      <c r="J949" s="50">
        <v>3.07</v>
      </c>
      <c r="K949" s="51">
        <f t="shared" si="120"/>
        <v>0.54864400000000035</v>
      </c>
      <c r="L949" s="53">
        <f t="shared" si="115"/>
        <v>2.5213559999999995</v>
      </c>
      <c r="M949" s="51">
        <f>IF(I949="",0,IF(K949&lt;0,Sayfa3!$P$5,Sayfa3!$S$5))</f>
        <v>0.15000000000000036</v>
      </c>
      <c r="N949" s="52" t="str">
        <f>IF(E949="","",IF(K949&lt;Sayfa3!$P$5,"P",IF(K949&gt;Sayfa3!$S$5,"P","")))</f>
        <v>P</v>
      </c>
      <c r="O949" s="53">
        <f t="shared" si="113"/>
        <v>2.3713559999999991</v>
      </c>
      <c r="P949" s="54">
        <f t="shared" si="114"/>
        <v>8.58</v>
      </c>
      <c r="Q949" s="55"/>
      <c r="R949" s="56" t="s">
        <v>35</v>
      </c>
    </row>
    <row r="950" spans="1:18" s="56" customFormat="1" ht="18" customHeight="1" outlineLevel="1">
      <c r="A950" s="41">
        <f t="shared" si="119"/>
        <v>8.58</v>
      </c>
      <c r="B950" s="42">
        <f t="shared" si="116"/>
        <v>939</v>
      </c>
      <c r="C950" s="43">
        <v>41345</v>
      </c>
      <c r="D950" s="44" t="str">
        <f t="shared" si="117"/>
        <v>Mart 2013</v>
      </c>
      <c r="E950" s="45" t="s">
        <v>35</v>
      </c>
      <c r="F950" s="46">
        <v>1</v>
      </c>
      <c r="G950" s="47">
        <v>6</v>
      </c>
      <c r="H950" s="48">
        <f t="shared" si="118"/>
        <v>6</v>
      </c>
      <c r="I950" s="57">
        <v>3.6186440000000002</v>
      </c>
      <c r="J950" s="50">
        <v>3.07</v>
      </c>
      <c r="K950" s="51">
        <f t="shared" si="120"/>
        <v>0.54864400000000035</v>
      </c>
      <c r="L950" s="53">
        <f t="shared" si="115"/>
        <v>2.5213559999999995</v>
      </c>
      <c r="M950" s="51">
        <f>IF(I950="",0,IF(K950&lt;0,Sayfa3!$P$5,Sayfa3!$S$5))</f>
        <v>0.15000000000000036</v>
      </c>
      <c r="N950" s="52" t="str">
        <f>IF(E950="","",IF(K950&lt;Sayfa3!$P$5,"P",IF(K950&gt;Sayfa3!$S$5,"P","")))</f>
        <v>P</v>
      </c>
      <c r="O950" s="53">
        <f t="shared" si="113"/>
        <v>2.3713559999999991</v>
      </c>
      <c r="P950" s="54">
        <f t="shared" si="114"/>
        <v>8.58</v>
      </c>
      <c r="Q950" s="55"/>
      <c r="R950" s="56" t="s">
        <v>35</v>
      </c>
    </row>
    <row r="951" spans="1:18" s="56" customFormat="1" ht="18" customHeight="1" outlineLevel="1">
      <c r="A951" s="41">
        <f t="shared" si="119"/>
        <v>8.58</v>
      </c>
      <c r="B951" s="42">
        <f t="shared" si="116"/>
        <v>940</v>
      </c>
      <c r="C951" s="43">
        <v>41346</v>
      </c>
      <c r="D951" s="44" t="str">
        <f t="shared" si="117"/>
        <v>Mart 2013</v>
      </c>
      <c r="E951" s="45" t="s">
        <v>32</v>
      </c>
      <c r="F951" s="46">
        <v>7</v>
      </c>
      <c r="G951" s="47">
        <v>6</v>
      </c>
      <c r="H951" s="48">
        <f t="shared" si="118"/>
        <v>42</v>
      </c>
      <c r="I951" s="57">
        <v>3.6186440000000002</v>
      </c>
      <c r="J951" s="50">
        <v>3.07</v>
      </c>
      <c r="K951" s="51">
        <f t="shared" si="120"/>
        <v>0.54864400000000035</v>
      </c>
      <c r="L951" s="53">
        <f t="shared" si="115"/>
        <v>2.5213559999999995</v>
      </c>
      <c r="M951" s="51">
        <f>IF(I951="",0,IF(K951&lt;0,Sayfa3!$P$5,Sayfa3!$S$5))</f>
        <v>0.15000000000000036</v>
      </c>
      <c r="N951" s="52" t="str">
        <f>IF(E951="","",IF(K951&lt;Sayfa3!$P$5,"P",IF(K951&gt;Sayfa3!$S$5,"P","")))</f>
        <v>P</v>
      </c>
      <c r="O951" s="53">
        <f t="shared" si="113"/>
        <v>2.3713559999999991</v>
      </c>
      <c r="P951" s="54">
        <f t="shared" si="114"/>
        <v>8.58</v>
      </c>
      <c r="Q951" s="55"/>
      <c r="R951" s="56" t="s">
        <v>32</v>
      </c>
    </row>
    <row r="952" spans="1:18" s="56" customFormat="1" ht="18" customHeight="1" outlineLevel="1">
      <c r="A952" s="41">
        <f t="shared" si="119"/>
        <v>8.58</v>
      </c>
      <c r="B952" s="42">
        <f t="shared" si="116"/>
        <v>941</v>
      </c>
      <c r="C952" s="43">
        <v>41346</v>
      </c>
      <c r="D952" s="44" t="str">
        <f t="shared" si="117"/>
        <v>Mart 2013</v>
      </c>
      <c r="E952" s="45" t="s">
        <v>32</v>
      </c>
      <c r="F952" s="46">
        <v>3</v>
      </c>
      <c r="G952" s="47">
        <v>6</v>
      </c>
      <c r="H952" s="48">
        <f t="shared" si="118"/>
        <v>18</v>
      </c>
      <c r="I952" s="57">
        <v>3.6186440000000002</v>
      </c>
      <c r="J952" s="50">
        <v>3.07</v>
      </c>
      <c r="K952" s="51">
        <f t="shared" si="120"/>
        <v>0.54864400000000035</v>
      </c>
      <c r="L952" s="53">
        <f t="shared" si="115"/>
        <v>2.5213559999999995</v>
      </c>
      <c r="M952" s="51">
        <f>IF(I952="",0,IF(K952&lt;0,Sayfa3!$P$5,Sayfa3!$S$5))</f>
        <v>0.15000000000000036</v>
      </c>
      <c r="N952" s="52" t="str">
        <f>IF(E952="","",IF(K952&lt;Sayfa3!$P$5,"P",IF(K952&gt;Sayfa3!$S$5,"P","")))</f>
        <v>P</v>
      </c>
      <c r="O952" s="53">
        <f t="shared" si="113"/>
        <v>2.3713559999999991</v>
      </c>
      <c r="P952" s="54">
        <f t="shared" si="114"/>
        <v>8.58</v>
      </c>
      <c r="Q952" s="55"/>
      <c r="R952" s="56" t="s">
        <v>32</v>
      </c>
    </row>
    <row r="953" spans="1:18" s="56" customFormat="1" ht="18" customHeight="1" outlineLevel="1">
      <c r="A953" s="41">
        <f t="shared" si="119"/>
        <v>8.58</v>
      </c>
      <c r="B953" s="42">
        <f t="shared" si="116"/>
        <v>942</v>
      </c>
      <c r="C953" s="43">
        <v>41346</v>
      </c>
      <c r="D953" s="44" t="str">
        <f t="shared" si="117"/>
        <v>Mart 2013</v>
      </c>
      <c r="E953" s="45" t="s">
        <v>35</v>
      </c>
      <c r="F953" s="46">
        <v>5</v>
      </c>
      <c r="G953" s="47">
        <v>6</v>
      </c>
      <c r="H953" s="48">
        <f t="shared" si="118"/>
        <v>30</v>
      </c>
      <c r="I953" s="57">
        <v>3.6186440000000002</v>
      </c>
      <c r="J953" s="50">
        <v>3.07</v>
      </c>
      <c r="K953" s="51">
        <f t="shared" si="120"/>
        <v>0.54864400000000035</v>
      </c>
      <c r="L953" s="53">
        <f t="shared" si="115"/>
        <v>2.5213559999999995</v>
      </c>
      <c r="M953" s="51">
        <f>IF(I953="",0,IF(K953&lt;0,Sayfa3!$P$5,Sayfa3!$S$5))</f>
        <v>0.15000000000000036</v>
      </c>
      <c r="N953" s="52" t="str">
        <f>IF(E953="","",IF(K953&lt;Sayfa3!$P$5,"P",IF(K953&gt;Sayfa3!$S$5,"P","")))</f>
        <v>P</v>
      </c>
      <c r="O953" s="53">
        <f t="shared" si="113"/>
        <v>2.3713559999999991</v>
      </c>
      <c r="P953" s="54">
        <f t="shared" si="114"/>
        <v>8.58</v>
      </c>
      <c r="Q953" s="55"/>
      <c r="R953" s="56" t="s">
        <v>35</v>
      </c>
    </row>
    <row r="954" spans="1:18" s="56" customFormat="1" ht="18" customHeight="1" outlineLevel="1">
      <c r="A954" s="41">
        <f t="shared" si="119"/>
        <v>8.58</v>
      </c>
      <c r="B954" s="42">
        <f t="shared" si="116"/>
        <v>943</v>
      </c>
      <c r="C954" s="43">
        <v>41346</v>
      </c>
      <c r="D954" s="44" t="str">
        <f t="shared" si="117"/>
        <v>Mart 2013</v>
      </c>
      <c r="E954" s="45" t="s">
        <v>35</v>
      </c>
      <c r="F954" s="46">
        <v>7.5</v>
      </c>
      <c r="G954" s="47">
        <v>6</v>
      </c>
      <c r="H954" s="48">
        <f t="shared" si="118"/>
        <v>45</v>
      </c>
      <c r="I954" s="57">
        <v>3.6186440000000002</v>
      </c>
      <c r="J954" s="50">
        <v>3.07</v>
      </c>
      <c r="K954" s="51">
        <f t="shared" si="120"/>
        <v>0.54864400000000035</v>
      </c>
      <c r="L954" s="53">
        <f t="shared" si="115"/>
        <v>2.5213559999999995</v>
      </c>
      <c r="M954" s="51">
        <f>IF(I954="",0,IF(K954&lt;0,Sayfa3!$P$5,Sayfa3!$S$5))</f>
        <v>0.15000000000000036</v>
      </c>
      <c r="N954" s="52" t="str">
        <f>IF(E954="","",IF(K954&lt;Sayfa3!$P$5,"P",IF(K954&gt;Sayfa3!$S$5,"P","")))</f>
        <v>P</v>
      </c>
      <c r="O954" s="53">
        <f t="shared" si="113"/>
        <v>2.3713559999999991</v>
      </c>
      <c r="P954" s="54">
        <f t="shared" si="114"/>
        <v>8.58</v>
      </c>
      <c r="Q954" s="55"/>
      <c r="R954" s="56" t="s">
        <v>35</v>
      </c>
    </row>
    <row r="955" spans="1:18" s="56" customFormat="1" ht="18" customHeight="1" outlineLevel="1">
      <c r="A955" s="41">
        <f t="shared" si="119"/>
        <v>8.58</v>
      </c>
      <c r="B955" s="42">
        <f t="shared" si="116"/>
        <v>944</v>
      </c>
      <c r="C955" s="43">
        <v>41346</v>
      </c>
      <c r="D955" s="44" t="str">
        <f t="shared" si="117"/>
        <v>Mart 2013</v>
      </c>
      <c r="E955" s="45" t="s">
        <v>35</v>
      </c>
      <c r="F955" s="46">
        <v>7.5</v>
      </c>
      <c r="G955" s="47">
        <v>6</v>
      </c>
      <c r="H955" s="48">
        <f t="shared" si="118"/>
        <v>45</v>
      </c>
      <c r="I955" s="57">
        <v>3.6186440000000002</v>
      </c>
      <c r="J955" s="50">
        <v>3.07</v>
      </c>
      <c r="K955" s="51">
        <f t="shared" si="120"/>
        <v>0.54864400000000035</v>
      </c>
      <c r="L955" s="53">
        <f t="shared" si="115"/>
        <v>2.5213559999999995</v>
      </c>
      <c r="M955" s="51">
        <f>IF(I955="",0,IF(K955&lt;0,Sayfa3!$P$5,Sayfa3!$S$5))</f>
        <v>0.15000000000000036</v>
      </c>
      <c r="N955" s="52" t="str">
        <f>IF(E955="","",IF(K955&lt;Sayfa3!$P$5,"P",IF(K955&gt;Sayfa3!$S$5,"P","")))</f>
        <v>P</v>
      </c>
      <c r="O955" s="53">
        <f t="shared" si="113"/>
        <v>2.3713559999999991</v>
      </c>
      <c r="P955" s="54">
        <f t="shared" si="114"/>
        <v>8.58</v>
      </c>
      <c r="Q955" s="55"/>
      <c r="R955" s="56" t="s">
        <v>35</v>
      </c>
    </row>
    <row r="956" spans="1:18" s="56" customFormat="1" ht="18" customHeight="1" outlineLevel="1">
      <c r="A956" s="41">
        <f t="shared" si="119"/>
        <v>8.58</v>
      </c>
      <c r="B956" s="42">
        <f t="shared" si="116"/>
        <v>945</v>
      </c>
      <c r="C956" s="43">
        <v>41347</v>
      </c>
      <c r="D956" s="44" t="str">
        <f t="shared" si="117"/>
        <v>Mart 2013</v>
      </c>
      <c r="E956" s="45" t="s">
        <v>35</v>
      </c>
      <c r="F956" s="46">
        <v>5.5</v>
      </c>
      <c r="G956" s="47">
        <v>6</v>
      </c>
      <c r="H956" s="48">
        <f t="shared" si="118"/>
        <v>33</v>
      </c>
      <c r="I956" s="57">
        <v>3.6186440000000002</v>
      </c>
      <c r="J956" s="50">
        <v>3.07</v>
      </c>
      <c r="K956" s="51">
        <f t="shared" si="120"/>
        <v>0.54864400000000035</v>
      </c>
      <c r="L956" s="53">
        <f t="shared" si="115"/>
        <v>2.5213559999999995</v>
      </c>
      <c r="M956" s="51">
        <f>IF(I956="",0,IF(K956&lt;0,Sayfa3!$P$5,Sayfa3!$S$5))</f>
        <v>0.15000000000000036</v>
      </c>
      <c r="N956" s="52" t="str">
        <f>IF(E956="","",IF(K956&lt;Sayfa3!$P$5,"P",IF(K956&gt;Sayfa3!$S$5,"P","")))</f>
        <v>P</v>
      </c>
      <c r="O956" s="53">
        <f t="shared" si="113"/>
        <v>2.3713559999999991</v>
      </c>
      <c r="P956" s="54">
        <f t="shared" si="114"/>
        <v>8.58</v>
      </c>
      <c r="Q956" s="55"/>
      <c r="R956" s="56" t="s">
        <v>35</v>
      </c>
    </row>
    <row r="957" spans="1:18" s="56" customFormat="1" ht="18" customHeight="1" outlineLevel="1">
      <c r="A957" s="41">
        <f t="shared" si="119"/>
        <v>8.58</v>
      </c>
      <c r="B957" s="42">
        <f t="shared" si="116"/>
        <v>946</v>
      </c>
      <c r="C957" s="43">
        <v>41347</v>
      </c>
      <c r="D957" s="44" t="str">
        <f t="shared" si="117"/>
        <v>Mart 2013</v>
      </c>
      <c r="E957" s="45" t="s">
        <v>35</v>
      </c>
      <c r="F957" s="46">
        <v>7.5</v>
      </c>
      <c r="G957" s="47">
        <v>6</v>
      </c>
      <c r="H957" s="48">
        <f t="shared" si="118"/>
        <v>45</v>
      </c>
      <c r="I957" s="57">
        <v>3.6186440000000002</v>
      </c>
      <c r="J957" s="50">
        <v>3.07</v>
      </c>
      <c r="K957" s="51">
        <f t="shared" si="120"/>
        <v>0.54864400000000035</v>
      </c>
      <c r="L957" s="53">
        <f t="shared" si="115"/>
        <v>2.5213559999999995</v>
      </c>
      <c r="M957" s="51">
        <f>IF(I957="",0,IF(K957&lt;0,Sayfa3!$P$5,Sayfa3!$S$5))</f>
        <v>0.15000000000000036</v>
      </c>
      <c r="N957" s="52" t="str">
        <f>IF(E957="","",IF(K957&lt;Sayfa3!$P$5,"P",IF(K957&gt;Sayfa3!$S$5,"P","")))</f>
        <v>P</v>
      </c>
      <c r="O957" s="53">
        <f t="shared" si="113"/>
        <v>2.3713559999999991</v>
      </c>
      <c r="P957" s="54">
        <f t="shared" si="114"/>
        <v>8.58</v>
      </c>
      <c r="Q957" s="55"/>
      <c r="R957" s="56" t="s">
        <v>35</v>
      </c>
    </row>
    <row r="958" spans="1:18" s="56" customFormat="1" ht="18" customHeight="1" outlineLevel="1">
      <c r="A958" s="41">
        <f t="shared" si="119"/>
        <v>8.57</v>
      </c>
      <c r="B958" s="42">
        <f t="shared" si="116"/>
        <v>947</v>
      </c>
      <c r="C958" s="43">
        <v>41355</v>
      </c>
      <c r="D958" s="44" t="str">
        <f t="shared" si="117"/>
        <v>Mart 2013</v>
      </c>
      <c r="E958" s="45" t="s">
        <v>35</v>
      </c>
      <c r="F958" s="46">
        <v>7</v>
      </c>
      <c r="G958" s="47">
        <v>6</v>
      </c>
      <c r="H958" s="48">
        <f t="shared" si="118"/>
        <v>42</v>
      </c>
      <c r="I958" s="57">
        <v>3.6271</v>
      </c>
      <c r="J958" s="50">
        <v>3.07</v>
      </c>
      <c r="K958" s="51">
        <f t="shared" si="120"/>
        <v>0.55710000000000015</v>
      </c>
      <c r="L958" s="53">
        <f t="shared" si="115"/>
        <v>2.5128999999999997</v>
      </c>
      <c r="M958" s="51">
        <f>IF(I958="",0,IF(K958&lt;0,Sayfa3!$P$5,Sayfa3!$S$5))</f>
        <v>0.15000000000000036</v>
      </c>
      <c r="N958" s="52" t="str">
        <f>IF(E958="","",IF(K958&lt;Sayfa3!$P$5,"P",IF(K958&gt;Sayfa3!$S$5,"P","")))</f>
        <v>P</v>
      </c>
      <c r="O958" s="53">
        <f t="shared" si="113"/>
        <v>2.3628999999999993</v>
      </c>
      <c r="P958" s="54">
        <f t="shared" si="114"/>
        <v>8.57</v>
      </c>
      <c r="Q958" s="55"/>
      <c r="R958" s="56" t="s">
        <v>35</v>
      </c>
    </row>
    <row r="959" spans="1:18" s="56" customFormat="1" ht="18" customHeight="1" outlineLevel="1">
      <c r="A959" s="41">
        <f t="shared" si="119"/>
        <v>8.57</v>
      </c>
      <c r="B959" s="42">
        <f t="shared" si="116"/>
        <v>948</v>
      </c>
      <c r="C959" s="43">
        <v>41355</v>
      </c>
      <c r="D959" s="44" t="str">
        <f t="shared" si="117"/>
        <v>Mart 2013</v>
      </c>
      <c r="E959" s="45" t="s">
        <v>35</v>
      </c>
      <c r="F959" s="46">
        <v>3</v>
      </c>
      <c r="G959" s="47">
        <v>6</v>
      </c>
      <c r="H959" s="48">
        <f t="shared" si="118"/>
        <v>18</v>
      </c>
      <c r="I959" s="57">
        <v>3.6271</v>
      </c>
      <c r="J959" s="50">
        <v>3.07</v>
      </c>
      <c r="K959" s="51">
        <f t="shared" si="120"/>
        <v>0.55710000000000015</v>
      </c>
      <c r="L959" s="53">
        <f t="shared" si="115"/>
        <v>2.5128999999999997</v>
      </c>
      <c r="M959" s="51">
        <f>IF(I959="",0,IF(K959&lt;0,Sayfa3!$P$5,Sayfa3!$S$5))</f>
        <v>0.15000000000000036</v>
      </c>
      <c r="N959" s="52" t="str">
        <f>IF(E959="","",IF(K959&lt;Sayfa3!$P$5,"P",IF(K959&gt;Sayfa3!$S$5,"P","")))</f>
        <v>P</v>
      </c>
      <c r="O959" s="53">
        <f t="shared" si="113"/>
        <v>2.3628999999999993</v>
      </c>
      <c r="P959" s="54">
        <f t="shared" si="114"/>
        <v>8.57</v>
      </c>
      <c r="Q959" s="55"/>
      <c r="R959" s="56" t="s">
        <v>35</v>
      </c>
    </row>
    <row r="960" spans="1:18" s="56" customFormat="1" ht="18" customHeight="1" outlineLevel="1">
      <c r="A960" s="41">
        <f t="shared" si="119"/>
        <v>8.57</v>
      </c>
      <c r="B960" s="42">
        <f t="shared" si="116"/>
        <v>949</v>
      </c>
      <c r="C960" s="43">
        <v>41355</v>
      </c>
      <c r="D960" s="44" t="str">
        <f t="shared" si="117"/>
        <v>Mart 2013</v>
      </c>
      <c r="E960" s="45" t="s">
        <v>35</v>
      </c>
      <c r="F960" s="46">
        <v>7</v>
      </c>
      <c r="G960" s="47">
        <v>6</v>
      </c>
      <c r="H960" s="48">
        <f t="shared" si="118"/>
        <v>42</v>
      </c>
      <c r="I960" s="57">
        <v>3.6271</v>
      </c>
      <c r="J960" s="50">
        <v>3.07</v>
      </c>
      <c r="K960" s="51">
        <f t="shared" si="120"/>
        <v>0.55710000000000015</v>
      </c>
      <c r="L960" s="53">
        <f t="shared" si="115"/>
        <v>2.5128999999999997</v>
      </c>
      <c r="M960" s="51">
        <f>IF(I960="",0,IF(K960&lt;0,Sayfa3!$P$5,Sayfa3!$S$5))</f>
        <v>0.15000000000000036</v>
      </c>
      <c r="N960" s="52" t="str">
        <f>IF(E960="","",IF(K960&lt;Sayfa3!$P$5,"P",IF(K960&gt;Sayfa3!$S$5,"P","")))</f>
        <v>P</v>
      </c>
      <c r="O960" s="53">
        <f t="shared" si="113"/>
        <v>2.3628999999999993</v>
      </c>
      <c r="P960" s="54">
        <f t="shared" si="114"/>
        <v>8.57</v>
      </c>
      <c r="Q960" s="55"/>
      <c r="R960" s="56" t="s">
        <v>35</v>
      </c>
    </row>
    <row r="961" spans="1:18" s="56" customFormat="1" ht="18" customHeight="1" outlineLevel="1">
      <c r="A961" s="41">
        <f t="shared" si="119"/>
        <v>8.57</v>
      </c>
      <c r="B961" s="42">
        <f t="shared" si="116"/>
        <v>950</v>
      </c>
      <c r="C961" s="43">
        <v>41355</v>
      </c>
      <c r="D961" s="44" t="str">
        <f t="shared" si="117"/>
        <v>Mart 2013</v>
      </c>
      <c r="E961" s="45" t="s">
        <v>35</v>
      </c>
      <c r="F961" s="46">
        <v>3</v>
      </c>
      <c r="G961" s="47">
        <v>6</v>
      </c>
      <c r="H961" s="48">
        <f t="shared" si="118"/>
        <v>18</v>
      </c>
      <c r="I961" s="57">
        <v>3.6271</v>
      </c>
      <c r="J961" s="50">
        <v>3.07</v>
      </c>
      <c r="K961" s="51">
        <f t="shared" si="120"/>
        <v>0.55710000000000015</v>
      </c>
      <c r="L961" s="53">
        <f t="shared" si="115"/>
        <v>2.5128999999999997</v>
      </c>
      <c r="M961" s="51">
        <f>IF(I961="",0,IF(K961&lt;0,Sayfa3!$P$5,Sayfa3!$S$5))</f>
        <v>0.15000000000000036</v>
      </c>
      <c r="N961" s="52" t="str">
        <f>IF(E961="","",IF(K961&lt;Sayfa3!$P$5,"P",IF(K961&gt;Sayfa3!$S$5,"P","")))</f>
        <v>P</v>
      </c>
      <c r="O961" s="53">
        <f t="shared" si="113"/>
        <v>2.3628999999999993</v>
      </c>
      <c r="P961" s="54">
        <f t="shared" si="114"/>
        <v>8.57</v>
      </c>
      <c r="Q961" s="55"/>
      <c r="R961" s="56" t="s">
        <v>35</v>
      </c>
    </row>
    <row r="962" spans="1:18" s="56" customFormat="1" ht="18" customHeight="1" outlineLevel="1">
      <c r="A962" s="41">
        <f t="shared" si="119"/>
        <v>8.57</v>
      </c>
      <c r="B962" s="42">
        <f t="shared" si="116"/>
        <v>951</v>
      </c>
      <c r="C962" s="43">
        <v>41355</v>
      </c>
      <c r="D962" s="44" t="str">
        <f t="shared" si="117"/>
        <v>Mart 2013</v>
      </c>
      <c r="E962" s="45" t="s">
        <v>35</v>
      </c>
      <c r="F962" s="46">
        <v>7</v>
      </c>
      <c r="G962" s="47">
        <v>6</v>
      </c>
      <c r="H962" s="48">
        <f t="shared" si="118"/>
        <v>42</v>
      </c>
      <c r="I962" s="57">
        <v>3.6271</v>
      </c>
      <c r="J962" s="50">
        <v>3.07</v>
      </c>
      <c r="K962" s="51">
        <f t="shared" si="120"/>
        <v>0.55710000000000015</v>
      </c>
      <c r="L962" s="53">
        <f t="shared" si="115"/>
        <v>2.5128999999999997</v>
      </c>
      <c r="M962" s="51">
        <f>IF(I962="",0,IF(K962&lt;0,Sayfa3!$P$5,Sayfa3!$S$5))</f>
        <v>0.15000000000000036</v>
      </c>
      <c r="N962" s="52" t="str">
        <f>IF(E962="","",IF(K962&lt;Sayfa3!$P$5,"P",IF(K962&gt;Sayfa3!$S$5,"P","")))</f>
        <v>P</v>
      </c>
      <c r="O962" s="53">
        <f t="shared" si="113"/>
        <v>2.3628999999999993</v>
      </c>
      <c r="P962" s="54">
        <f t="shared" si="114"/>
        <v>8.57</v>
      </c>
      <c r="Q962" s="55"/>
      <c r="R962" s="56" t="s">
        <v>35</v>
      </c>
    </row>
    <row r="963" spans="1:18" s="56" customFormat="1" ht="18" customHeight="1" outlineLevel="1">
      <c r="A963" s="41">
        <f t="shared" si="119"/>
        <v>8.57</v>
      </c>
      <c r="B963" s="42">
        <f t="shared" si="116"/>
        <v>952</v>
      </c>
      <c r="C963" s="43">
        <v>41355</v>
      </c>
      <c r="D963" s="44" t="str">
        <f t="shared" si="117"/>
        <v>Mart 2013</v>
      </c>
      <c r="E963" s="45" t="s">
        <v>35</v>
      </c>
      <c r="F963" s="46">
        <v>3</v>
      </c>
      <c r="G963" s="47">
        <v>6</v>
      </c>
      <c r="H963" s="48">
        <f t="shared" si="118"/>
        <v>18</v>
      </c>
      <c r="I963" s="57">
        <v>3.6271</v>
      </c>
      <c r="J963" s="50">
        <v>3.07</v>
      </c>
      <c r="K963" s="51">
        <f t="shared" si="120"/>
        <v>0.55710000000000015</v>
      </c>
      <c r="L963" s="53">
        <f t="shared" si="115"/>
        <v>2.5128999999999997</v>
      </c>
      <c r="M963" s="51">
        <f>IF(I963="",0,IF(K963&lt;0,Sayfa3!$P$5,Sayfa3!$S$5))</f>
        <v>0.15000000000000036</v>
      </c>
      <c r="N963" s="52" t="str">
        <f>IF(E963="","",IF(K963&lt;Sayfa3!$P$5,"P",IF(K963&gt;Sayfa3!$S$5,"P","")))</f>
        <v>P</v>
      </c>
      <c r="O963" s="53">
        <f t="shared" si="113"/>
        <v>2.3628999999999993</v>
      </c>
      <c r="P963" s="54">
        <f t="shared" si="114"/>
        <v>8.57</v>
      </c>
      <c r="Q963" s="55"/>
      <c r="R963" s="56" t="s">
        <v>35</v>
      </c>
    </row>
    <row r="964" spans="1:18" s="56" customFormat="1" ht="18" customHeight="1" outlineLevel="1">
      <c r="A964" s="41">
        <f t="shared" si="119"/>
        <v>8.57</v>
      </c>
      <c r="B964" s="42">
        <f t="shared" si="116"/>
        <v>953</v>
      </c>
      <c r="C964" s="43">
        <v>41355</v>
      </c>
      <c r="D964" s="44" t="str">
        <f t="shared" si="117"/>
        <v>Mart 2013</v>
      </c>
      <c r="E964" s="45" t="s">
        <v>35</v>
      </c>
      <c r="F964" s="46">
        <v>7</v>
      </c>
      <c r="G964" s="47">
        <v>6</v>
      </c>
      <c r="H964" s="48">
        <f t="shared" si="118"/>
        <v>42</v>
      </c>
      <c r="I964" s="57">
        <v>3.6271</v>
      </c>
      <c r="J964" s="50">
        <v>3.07</v>
      </c>
      <c r="K964" s="51">
        <f t="shared" si="120"/>
        <v>0.55710000000000015</v>
      </c>
      <c r="L964" s="53">
        <f t="shared" si="115"/>
        <v>2.5128999999999997</v>
      </c>
      <c r="M964" s="51">
        <f>IF(I964="",0,IF(K964&lt;0,Sayfa3!$P$5,Sayfa3!$S$5))</f>
        <v>0.15000000000000036</v>
      </c>
      <c r="N964" s="52" t="str">
        <f>IF(E964="","",IF(K964&lt;Sayfa3!$P$5,"P",IF(K964&gt;Sayfa3!$S$5,"P","")))</f>
        <v>P</v>
      </c>
      <c r="O964" s="53">
        <f t="shared" si="113"/>
        <v>2.3628999999999993</v>
      </c>
      <c r="P964" s="54">
        <f t="shared" si="114"/>
        <v>8.57</v>
      </c>
      <c r="Q964" s="55"/>
      <c r="R964" s="56" t="s">
        <v>35</v>
      </c>
    </row>
    <row r="965" spans="1:18" s="56" customFormat="1" ht="18" customHeight="1" outlineLevel="1">
      <c r="A965" s="41">
        <f t="shared" si="119"/>
        <v>8.57</v>
      </c>
      <c r="B965" s="42">
        <f t="shared" si="116"/>
        <v>954</v>
      </c>
      <c r="C965" s="43">
        <v>41355</v>
      </c>
      <c r="D965" s="44" t="str">
        <f t="shared" si="117"/>
        <v>Mart 2013</v>
      </c>
      <c r="E965" s="45" t="s">
        <v>35</v>
      </c>
      <c r="F965" s="46">
        <v>7</v>
      </c>
      <c r="G965" s="47">
        <v>6</v>
      </c>
      <c r="H965" s="48">
        <f t="shared" si="118"/>
        <v>42</v>
      </c>
      <c r="I965" s="57">
        <v>3.6271</v>
      </c>
      <c r="J965" s="50">
        <v>3.07</v>
      </c>
      <c r="K965" s="51">
        <f t="shared" si="120"/>
        <v>0.55710000000000015</v>
      </c>
      <c r="L965" s="53">
        <f t="shared" si="115"/>
        <v>2.5128999999999997</v>
      </c>
      <c r="M965" s="51">
        <f>IF(I965="",0,IF(K965&lt;0,Sayfa3!$P$5,Sayfa3!$S$5))</f>
        <v>0.15000000000000036</v>
      </c>
      <c r="N965" s="52" t="str">
        <f>IF(E965="","",IF(K965&lt;Sayfa3!$P$5,"P",IF(K965&gt;Sayfa3!$S$5,"P","")))</f>
        <v>P</v>
      </c>
      <c r="O965" s="53">
        <f t="shared" si="113"/>
        <v>2.3628999999999993</v>
      </c>
      <c r="P965" s="54">
        <f t="shared" si="114"/>
        <v>8.57</v>
      </c>
      <c r="Q965" s="55"/>
      <c r="R965" s="56" t="s">
        <v>35</v>
      </c>
    </row>
    <row r="966" spans="1:18" s="56" customFormat="1" ht="18" customHeight="1" outlineLevel="1">
      <c r="A966" s="41">
        <f t="shared" si="119"/>
        <v>8.57</v>
      </c>
      <c r="B966" s="42">
        <f t="shared" si="116"/>
        <v>955</v>
      </c>
      <c r="C966" s="43">
        <v>41355</v>
      </c>
      <c r="D966" s="44" t="str">
        <f t="shared" si="117"/>
        <v>Mart 2013</v>
      </c>
      <c r="E966" s="45" t="s">
        <v>35</v>
      </c>
      <c r="F966" s="46">
        <v>3</v>
      </c>
      <c r="G966" s="47">
        <v>6</v>
      </c>
      <c r="H966" s="48">
        <f t="shared" si="118"/>
        <v>18</v>
      </c>
      <c r="I966" s="57">
        <v>3.6271</v>
      </c>
      <c r="J966" s="50">
        <v>3.07</v>
      </c>
      <c r="K966" s="51">
        <f t="shared" si="120"/>
        <v>0.55710000000000015</v>
      </c>
      <c r="L966" s="53">
        <f t="shared" si="115"/>
        <v>2.5128999999999997</v>
      </c>
      <c r="M966" s="51">
        <f>IF(I966="",0,IF(K966&lt;0,Sayfa3!$P$5,Sayfa3!$S$5))</f>
        <v>0.15000000000000036</v>
      </c>
      <c r="N966" s="52" t="str">
        <f>IF(E966="","",IF(K966&lt;Sayfa3!$P$5,"P",IF(K966&gt;Sayfa3!$S$5,"P","")))</f>
        <v>P</v>
      </c>
      <c r="O966" s="53">
        <f t="shared" si="113"/>
        <v>2.3628999999999993</v>
      </c>
      <c r="P966" s="54">
        <f t="shared" si="114"/>
        <v>8.57</v>
      </c>
      <c r="Q966" s="55"/>
      <c r="R966" s="56" t="s">
        <v>35</v>
      </c>
    </row>
    <row r="967" spans="1:18" s="56" customFormat="1" ht="18" customHeight="1" outlineLevel="1">
      <c r="A967" s="41">
        <f t="shared" si="119"/>
        <v>8.57</v>
      </c>
      <c r="B967" s="42">
        <f t="shared" si="116"/>
        <v>956</v>
      </c>
      <c r="C967" s="43">
        <v>41355</v>
      </c>
      <c r="D967" s="44" t="str">
        <f t="shared" si="117"/>
        <v>Mart 2013</v>
      </c>
      <c r="E967" s="45" t="s">
        <v>35</v>
      </c>
      <c r="F967" s="46">
        <v>7</v>
      </c>
      <c r="G967" s="47">
        <v>6</v>
      </c>
      <c r="H967" s="48">
        <f t="shared" si="118"/>
        <v>42</v>
      </c>
      <c r="I967" s="57">
        <v>3.6271</v>
      </c>
      <c r="J967" s="50">
        <v>3.07</v>
      </c>
      <c r="K967" s="51">
        <f t="shared" si="120"/>
        <v>0.55710000000000015</v>
      </c>
      <c r="L967" s="53">
        <f t="shared" si="115"/>
        <v>2.5128999999999997</v>
      </c>
      <c r="M967" s="51">
        <f>IF(I967="",0,IF(K967&lt;0,Sayfa3!$P$5,Sayfa3!$S$5))</f>
        <v>0.15000000000000036</v>
      </c>
      <c r="N967" s="52" t="str">
        <f>IF(E967="","",IF(K967&lt;Sayfa3!$P$5,"P",IF(K967&gt;Sayfa3!$S$5,"P","")))</f>
        <v>P</v>
      </c>
      <c r="O967" s="53">
        <f t="shared" si="113"/>
        <v>2.3628999999999993</v>
      </c>
      <c r="P967" s="54">
        <f t="shared" si="114"/>
        <v>8.57</v>
      </c>
      <c r="Q967" s="55"/>
      <c r="R967" s="56" t="s">
        <v>35</v>
      </c>
    </row>
    <row r="968" spans="1:18" s="56" customFormat="1" ht="18" customHeight="1" outlineLevel="1">
      <c r="A968" s="41">
        <f t="shared" si="119"/>
        <v>8.57</v>
      </c>
      <c r="B968" s="42">
        <f t="shared" si="116"/>
        <v>957</v>
      </c>
      <c r="C968" s="43">
        <v>41355</v>
      </c>
      <c r="D968" s="44" t="str">
        <f t="shared" si="117"/>
        <v>Mart 2013</v>
      </c>
      <c r="E968" s="45" t="s">
        <v>35</v>
      </c>
      <c r="F968" s="46">
        <v>3</v>
      </c>
      <c r="G968" s="47">
        <v>6</v>
      </c>
      <c r="H968" s="48">
        <f t="shared" si="118"/>
        <v>18</v>
      </c>
      <c r="I968" s="57">
        <v>3.6271</v>
      </c>
      <c r="J968" s="50">
        <v>3.07</v>
      </c>
      <c r="K968" s="51">
        <f t="shared" si="120"/>
        <v>0.55710000000000015</v>
      </c>
      <c r="L968" s="53">
        <f t="shared" si="115"/>
        <v>2.5128999999999997</v>
      </c>
      <c r="M968" s="51">
        <f>IF(I968="",0,IF(K968&lt;0,Sayfa3!$P$5,Sayfa3!$S$5))</f>
        <v>0.15000000000000036</v>
      </c>
      <c r="N968" s="52" t="str">
        <f>IF(E968="","",IF(K968&lt;Sayfa3!$P$5,"P",IF(K968&gt;Sayfa3!$S$5,"P","")))</f>
        <v>P</v>
      </c>
      <c r="O968" s="53">
        <f t="shared" si="113"/>
        <v>2.3628999999999993</v>
      </c>
      <c r="P968" s="54">
        <f t="shared" si="114"/>
        <v>8.57</v>
      </c>
      <c r="Q968" s="55"/>
      <c r="R968" s="56" t="s">
        <v>35</v>
      </c>
    </row>
    <row r="969" spans="1:18" s="56" customFormat="1" ht="18" customHeight="1" outlineLevel="1">
      <c r="A969" s="41">
        <f t="shared" si="119"/>
        <v>8.57</v>
      </c>
      <c r="B969" s="42">
        <f t="shared" si="116"/>
        <v>958</v>
      </c>
      <c r="C969" s="43">
        <v>41355</v>
      </c>
      <c r="D969" s="44" t="str">
        <f t="shared" si="117"/>
        <v>Mart 2013</v>
      </c>
      <c r="E969" s="45" t="s">
        <v>35</v>
      </c>
      <c r="F969" s="46">
        <v>7</v>
      </c>
      <c r="G969" s="47">
        <v>6</v>
      </c>
      <c r="H969" s="48">
        <f t="shared" si="118"/>
        <v>42</v>
      </c>
      <c r="I969" s="57">
        <v>3.6271</v>
      </c>
      <c r="J969" s="50">
        <v>3.07</v>
      </c>
      <c r="K969" s="51">
        <f t="shared" si="120"/>
        <v>0.55710000000000015</v>
      </c>
      <c r="L969" s="53">
        <f t="shared" si="115"/>
        <v>2.5128999999999997</v>
      </c>
      <c r="M969" s="51">
        <f>IF(I969="",0,IF(K969&lt;0,Sayfa3!$P$5,Sayfa3!$S$5))</f>
        <v>0.15000000000000036</v>
      </c>
      <c r="N969" s="52" t="str">
        <f>IF(E969="","",IF(K969&lt;Sayfa3!$P$5,"P",IF(K969&gt;Sayfa3!$S$5,"P","")))</f>
        <v>P</v>
      </c>
      <c r="O969" s="53">
        <f t="shared" si="113"/>
        <v>2.3628999999999993</v>
      </c>
      <c r="P969" s="54">
        <f t="shared" si="114"/>
        <v>8.57</v>
      </c>
      <c r="Q969" s="55"/>
      <c r="R969" s="56" t="s">
        <v>35</v>
      </c>
    </row>
    <row r="970" spans="1:18" s="56" customFormat="1" ht="18" customHeight="1" outlineLevel="1">
      <c r="A970" s="41">
        <f t="shared" si="119"/>
        <v>8.57</v>
      </c>
      <c r="B970" s="42">
        <f t="shared" si="116"/>
        <v>959</v>
      </c>
      <c r="C970" s="43">
        <v>41355</v>
      </c>
      <c r="D970" s="44" t="str">
        <f t="shared" si="117"/>
        <v>Mart 2013</v>
      </c>
      <c r="E970" s="45" t="s">
        <v>35</v>
      </c>
      <c r="F970" s="46">
        <v>3</v>
      </c>
      <c r="G970" s="47">
        <v>6</v>
      </c>
      <c r="H970" s="48">
        <f t="shared" si="118"/>
        <v>18</v>
      </c>
      <c r="I970" s="57">
        <v>3.6271</v>
      </c>
      <c r="J970" s="50">
        <v>3.07</v>
      </c>
      <c r="K970" s="51">
        <f t="shared" si="120"/>
        <v>0.55710000000000015</v>
      </c>
      <c r="L970" s="53">
        <f t="shared" si="115"/>
        <v>2.5128999999999997</v>
      </c>
      <c r="M970" s="51">
        <f>IF(I970="",0,IF(K970&lt;0,Sayfa3!$P$5,Sayfa3!$S$5))</f>
        <v>0.15000000000000036</v>
      </c>
      <c r="N970" s="52" t="str">
        <f>IF(E970="","",IF(K970&lt;Sayfa3!$P$5,"P",IF(K970&gt;Sayfa3!$S$5,"P","")))</f>
        <v>P</v>
      </c>
      <c r="O970" s="53">
        <f t="shared" si="113"/>
        <v>2.3628999999999993</v>
      </c>
      <c r="P970" s="54">
        <f t="shared" si="114"/>
        <v>8.57</v>
      </c>
      <c r="Q970" s="55"/>
      <c r="R970" s="56" t="s">
        <v>35</v>
      </c>
    </row>
    <row r="971" spans="1:18" s="56" customFormat="1" ht="18" customHeight="1" outlineLevel="1">
      <c r="A971" s="41">
        <f t="shared" si="119"/>
        <v>8.57</v>
      </c>
      <c r="B971" s="42">
        <f t="shared" si="116"/>
        <v>960</v>
      </c>
      <c r="C971" s="43">
        <v>41355</v>
      </c>
      <c r="D971" s="44" t="str">
        <f t="shared" si="117"/>
        <v>Mart 2013</v>
      </c>
      <c r="E971" s="45" t="s">
        <v>35</v>
      </c>
      <c r="F971" s="46">
        <v>7</v>
      </c>
      <c r="G971" s="47">
        <v>6</v>
      </c>
      <c r="H971" s="48">
        <f t="shared" si="118"/>
        <v>42</v>
      </c>
      <c r="I971" s="57">
        <v>3.6271</v>
      </c>
      <c r="J971" s="50">
        <v>3.07</v>
      </c>
      <c r="K971" s="51">
        <f t="shared" si="120"/>
        <v>0.55710000000000015</v>
      </c>
      <c r="L971" s="53">
        <f t="shared" si="115"/>
        <v>2.5128999999999997</v>
      </c>
      <c r="M971" s="51">
        <f>IF(I971="",0,IF(K971&lt;0,Sayfa3!$P$5,Sayfa3!$S$5))</f>
        <v>0.15000000000000036</v>
      </c>
      <c r="N971" s="52" t="str">
        <f>IF(E971="","",IF(K971&lt;Sayfa3!$P$5,"P",IF(K971&gt;Sayfa3!$S$5,"P","")))</f>
        <v>P</v>
      </c>
      <c r="O971" s="53">
        <f t="shared" si="113"/>
        <v>2.3628999999999993</v>
      </c>
      <c r="P971" s="54">
        <f t="shared" si="114"/>
        <v>8.57</v>
      </c>
      <c r="Q971" s="55"/>
      <c r="R971" s="56" t="s">
        <v>35</v>
      </c>
    </row>
    <row r="972" spans="1:18" s="56" customFormat="1" ht="18" customHeight="1" outlineLevel="1">
      <c r="A972" s="41">
        <f t="shared" si="119"/>
        <v>8.57</v>
      </c>
      <c r="B972" s="42">
        <f t="shared" si="116"/>
        <v>961</v>
      </c>
      <c r="C972" s="43">
        <v>41355</v>
      </c>
      <c r="D972" s="44" t="str">
        <f t="shared" si="117"/>
        <v>Mart 2013</v>
      </c>
      <c r="E972" s="45" t="s">
        <v>35</v>
      </c>
      <c r="F972" s="46">
        <v>3</v>
      </c>
      <c r="G972" s="47">
        <v>6</v>
      </c>
      <c r="H972" s="48">
        <f t="shared" si="118"/>
        <v>18</v>
      </c>
      <c r="I972" s="57">
        <v>3.6271</v>
      </c>
      <c r="J972" s="50">
        <v>3.07</v>
      </c>
      <c r="K972" s="51">
        <f t="shared" si="120"/>
        <v>0.55710000000000015</v>
      </c>
      <c r="L972" s="53">
        <f t="shared" si="115"/>
        <v>2.5128999999999997</v>
      </c>
      <c r="M972" s="51">
        <f>IF(I972="",0,IF(K972&lt;0,Sayfa3!$P$5,Sayfa3!$S$5))</f>
        <v>0.15000000000000036</v>
      </c>
      <c r="N972" s="52" t="str">
        <f>IF(E972="","",IF(K972&lt;Sayfa3!$P$5,"P",IF(K972&gt;Sayfa3!$S$5,"P","")))</f>
        <v>P</v>
      </c>
      <c r="O972" s="53">
        <f t="shared" ref="O972:O1035" si="121">IF(N972="",0,L972-M972)</f>
        <v>2.3628999999999993</v>
      </c>
      <c r="P972" s="54">
        <f t="shared" ref="P972:P1035" si="122">ROUND(I972*O972,2)</f>
        <v>8.57</v>
      </c>
      <c r="Q972" s="55"/>
      <c r="R972" s="56" t="s">
        <v>35</v>
      </c>
    </row>
    <row r="973" spans="1:18" s="56" customFormat="1" ht="18" customHeight="1" outlineLevel="1">
      <c r="A973" s="41">
        <f t="shared" si="119"/>
        <v>8.57</v>
      </c>
      <c r="B973" s="42">
        <f t="shared" si="116"/>
        <v>962</v>
      </c>
      <c r="C973" s="43">
        <v>41360</v>
      </c>
      <c r="D973" s="44" t="str">
        <f t="shared" si="117"/>
        <v>Mart 2013</v>
      </c>
      <c r="E973" s="45" t="s">
        <v>35</v>
      </c>
      <c r="F973" s="46">
        <v>3</v>
      </c>
      <c r="G973" s="47">
        <v>6</v>
      </c>
      <c r="H973" s="48">
        <f t="shared" si="118"/>
        <v>18</v>
      </c>
      <c r="I973" s="57">
        <v>3.6271</v>
      </c>
      <c r="J973" s="50">
        <v>3.07</v>
      </c>
      <c r="K973" s="51">
        <f t="shared" si="120"/>
        <v>0.55710000000000015</v>
      </c>
      <c r="L973" s="53">
        <f t="shared" ref="L973:L1036" si="123">J973-K973</f>
        <v>2.5128999999999997</v>
      </c>
      <c r="M973" s="51">
        <f>IF(I973="",0,IF(K973&lt;0,Sayfa3!$P$5,Sayfa3!$S$5))</f>
        <v>0.15000000000000036</v>
      </c>
      <c r="N973" s="52" t="str">
        <f>IF(E973="","",IF(K973&lt;Sayfa3!$P$5,"P",IF(K973&gt;Sayfa3!$S$5,"P","")))</f>
        <v>P</v>
      </c>
      <c r="O973" s="53">
        <f t="shared" si="121"/>
        <v>2.3628999999999993</v>
      </c>
      <c r="P973" s="54">
        <f t="shared" si="122"/>
        <v>8.57</v>
      </c>
      <c r="Q973" s="55"/>
      <c r="R973" s="56" t="s">
        <v>35</v>
      </c>
    </row>
    <row r="974" spans="1:18" s="56" customFormat="1" ht="17.25" customHeight="1" outlineLevel="1">
      <c r="A974" s="41">
        <f t="shared" si="119"/>
        <v>8.57</v>
      </c>
      <c r="B974" s="42">
        <f t="shared" ref="B974:B1037" si="124">IF(C974&lt;&gt;"",B973+1,"")</f>
        <v>963</v>
      </c>
      <c r="C974" s="43">
        <v>41360</v>
      </c>
      <c r="D974" s="44" t="str">
        <f t="shared" ref="D974:D1037" si="125">IF(C974="","",CONCATENATE(TEXT(C974,"AAAA")," ",TEXT(C974,"YYYY")))</f>
        <v>Mart 2013</v>
      </c>
      <c r="E974" s="45" t="s">
        <v>35</v>
      </c>
      <c r="F974" s="46">
        <v>7</v>
      </c>
      <c r="G974" s="47">
        <v>6</v>
      </c>
      <c r="H974" s="48">
        <f t="shared" ref="H974:H1037" si="126">ROUND(F974*G974,2)</f>
        <v>42</v>
      </c>
      <c r="I974" s="57">
        <v>3.6271</v>
      </c>
      <c r="J974" s="50">
        <v>3.07</v>
      </c>
      <c r="K974" s="51">
        <f t="shared" si="120"/>
        <v>0.55710000000000015</v>
      </c>
      <c r="L974" s="53">
        <f t="shared" si="123"/>
        <v>2.5128999999999997</v>
      </c>
      <c r="M974" s="51">
        <f>IF(I974="",0,IF(K974&lt;0,Sayfa3!$P$5,Sayfa3!$S$5))</f>
        <v>0.15000000000000036</v>
      </c>
      <c r="N974" s="52" t="str">
        <f>IF(E974="","",IF(K974&lt;Sayfa3!$P$5,"P",IF(K974&gt;Sayfa3!$S$5,"P","")))</f>
        <v>P</v>
      </c>
      <c r="O974" s="53">
        <f t="shared" si="121"/>
        <v>2.3628999999999993</v>
      </c>
      <c r="P974" s="54">
        <f t="shared" si="122"/>
        <v>8.57</v>
      </c>
      <c r="Q974" s="55"/>
      <c r="R974" s="56" t="s">
        <v>35</v>
      </c>
    </row>
    <row r="975" spans="1:18" s="56" customFormat="1" ht="17.25" customHeight="1" outlineLevel="1">
      <c r="A975" s="41">
        <f t="shared" si="119"/>
        <v>8.57</v>
      </c>
      <c r="B975" s="42">
        <f t="shared" si="124"/>
        <v>964</v>
      </c>
      <c r="C975" s="43">
        <v>41360</v>
      </c>
      <c r="D975" s="44" t="str">
        <f t="shared" si="125"/>
        <v>Mart 2013</v>
      </c>
      <c r="E975" s="45" t="s">
        <v>35</v>
      </c>
      <c r="F975" s="46">
        <v>7</v>
      </c>
      <c r="G975" s="47">
        <v>6</v>
      </c>
      <c r="H975" s="48">
        <f t="shared" si="126"/>
        <v>42</v>
      </c>
      <c r="I975" s="57">
        <v>3.6271</v>
      </c>
      <c r="J975" s="50">
        <v>3.07</v>
      </c>
      <c r="K975" s="51">
        <f t="shared" si="120"/>
        <v>0.55710000000000015</v>
      </c>
      <c r="L975" s="53">
        <f t="shared" si="123"/>
        <v>2.5128999999999997</v>
      </c>
      <c r="M975" s="51">
        <f>IF(I975="",0,IF(K975&lt;0,Sayfa3!$P$5,Sayfa3!$S$5))</f>
        <v>0.15000000000000036</v>
      </c>
      <c r="N975" s="52" t="str">
        <f>IF(E975="","",IF(K975&lt;Sayfa3!$P$5,"P",IF(K975&gt;Sayfa3!$S$5,"P","")))</f>
        <v>P</v>
      </c>
      <c r="O975" s="53">
        <f t="shared" si="121"/>
        <v>2.3628999999999993</v>
      </c>
      <c r="P975" s="54">
        <f t="shared" si="122"/>
        <v>8.57</v>
      </c>
      <c r="Q975" s="55"/>
      <c r="R975" s="56" t="s">
        <v>35</v>
      </c>
    </row>
    <row r="976" spans="1:18" s="56" customFormat="1" ht="17.25" customHeight="1" outlineLevel="1">
      <c r="A976" s="41">
        <f t="shared" si="119"/>
        <v>8.57</v>
      </c>
      <c r="B976" s="42">
        <f t="shared" si="124"/>
        <v>965</v>
      </c>
      <c r="C976" s="43">
        <v>41360</v>
      </c>
      <c r="D976" s="44" t="str">
        <f t="shared" si="125"/>
        <v>Mart 2013</v>
      </c>
      <c r="E976" s="45" t="s">
        <v>35</v>
      </c>
      <c r="F976" s="46">
        <v>3</v>
      </c>
      <c r="G976" s="47">
        <v>6</v>
      </c>
      <c r="H976" s="48">
        <f t="shared" si="126"/>
        <v>18</v>
      </c>
      <c r="I976" s="57">
        <v>3.6271</v>
      </c>
      <c r="J976" s="50">
        <v>3.07</v>
      </c>
      <c r="K976" s="51">
        <f t="shared" si="120"/>
        <v>0.55710000000000015</v>
      </c>
      <c r="L976" s="53">
        <f t="shared" si="123"/>
        <v>2.5128999999999997</v>
      </c>
      <c r="M976" s="51">
        <f>IF(I976="",0,IF(K976&lt;0,Sayfa3!$P$5,Sayfa3!$S$5))</f>
        <v>0.15000000000000036</v>
      </c>
      <c r="N976" s="52" t="str">
        <f>IF(E976="","",IF(K976&lt;Sayfa3!$P$5,"P",IF(K976&gt;Sayfa3!$S$5,"P","")))</f>
        <v>P</v>
      </c>
      <c r="O976" s="53">
        <f t="shared" si="121"/>
        <v>2.3628999999999993</v>
      </c>
      <c r="P976" s="54">
        <f t="shared" si="122"/>
        <v>8.57</v>
      </c>
      <c r="Q976" s="55"/>
      <c r="R976" s="56" t="s">
        <v>35</v>
      </c>
    </row>
    <row r="977" spans="1:18" s="56" customFormat="1" ht="17.25" customHeight="1" outlineLevel="1">
      <c r="A977" s="41">
        <f t="shared" ref="A977:A1040" si="127">IF(P977="","",P977)</f>
        <v>8.57</v>
      </c>
      <c r="B977" s="42">
        <f t="shared" si="124"/>
        <v>966</v>
      </c>
      <c r="C977" s="43">
        <v>41360</v>
      </c>
      <c r="D977" s="44" t="str">
        <f t="shared" si="125"/>
        <v>Mart 2013</v>
      </c>
      <c r="E977" s="45" t="s">
        <v>35</v>
      </c>
      <c r="F977" s="46">
        <v>3</v>
      </c>
      <c r="G977" s="47">
        <v>6</v>
      </c>
      <c r="H977" s="48">
        <f t="shared" si="126"/>
        <v>18</v>
      </c>
      <c r="I977" s="57">
        <v>3.6271</v>
      </c>
      <c r="J977" s="50">
        <v>3.07</v>
      </c>
      <c r="K977" s="51">
        <f t="shared" si="120"/>
        <v>0.55710000000000015</v>
      </c>
      <c r="L977" s="53">
        <f t="shared" si="123"/>
        <v>2.5128999999999997</v>
      </c>
      <c r="M977" s="51">
        <f>IF(I977="",0,IF(K977&lt;0,Sayfa3!$P$5,Sayfa3!$S$5))</f>
        <v>0.15000000000000036</v>
      </c>
      <c r="N977" s="52" t="str">
        <f>IF(E977="","",IF(K977&lt;Sayfa3!$P$5,"P",IF(K977&gt;Sayfa3!$S$5,"P","")))</f>
        <v>P</v>
      </c>
      <c r="O977" s="53">
        <f t="shared" si="121"/>
        <v>2.3628999999999993</v>
      </c>
      <c r="P977" s="54">
        <f t="shared" si="122"/>
        <v>8.57</v>
      </c>
      <c r="Q977" s="55"/>
      <c r="R977" s="56" t="s">
        <v>35</v>
      </c>
    </row>
    <row r="978" spans="1:18" s="56" customFormat="1" ht="17.25" customHeight="1" outlineLevel="1">
      <c r="A978" s="41">
        <f t="shared" si="127"/>
        <v>8.57</v>
      </c>
      <c r="B978" s="42">
        <f t="shared" si="124"/>
        <v>967</v>
      </c>
      <c r="C978" s="43">
        <v>41360</v>
      </c>
      <c r="D978" s="44" t="str">
        <f t="shared" si="125"/>
        <v>Mart 2013</v>
      </c>
      <c r="E978" s="45" t="s">
        <v>35</v>
      </c>
      <c r="F978" s="46">
        <v>7</v>
      </c>
      <c r="G978" s="47">
        <v>6</v>
      </c>
      <c r="H978" s="48">
        <f t="shared" si="126"/>
        <v>42</v>
      </c>
      <c r="I978" s="57">
        <v>3.6271</v>
      </c>
      <c r="J978" s="50">
        <v>3.07</v>
      </c>
      <c r="K978" s="51">
        <f t="shared" si="120"/>
        <v>0.55710000000000015</v>
      </c>
      <c r="L978" s="53">
        <f t="shared" si="123"/>
        <v>2.5128999999999997</v>
      </c>
      <c r="M978" s="51">
        <f>IF(I978="",0,IF(K978&lt;0,Sayfa3!$P$5,Sayfa3!$S$5))</f>
        <v>0.15000000000000036</v>
      </c>
      <c r="N978" s="52" t="str">
        <f>IF(E978="","",IF(K978&lt;Sayfa3!$P$5,"P",IF(K978&gt;Sayfa3!$S$5,"P","")))</f>
        <v>P</v>
      </c>
      <c r="O978" s="53">
        <f t="shared" si="121"/>
        <v>2.3628999999999993</v>
      </c>
      <c r="P978" s="54">
        <f t="shared" si="122"/>
        <v>8.57</v>
      </c>
      <c r="Q978" s="55"/>
      <c r="R978" s="56" t="s">
        <v>35</v>
      </c>
    </row>
    <row r="979" spans="1:18" s="56" customFormat="1" ht="17.25" customHeight="1" outlineLevel="1">
      <c r="A979" s="41">
        <f t="shared" si="127"/>
        <v>8.57</v>
      </c>
      <c r="B979" s="42">
        <f t="shared" si="124"/>
        <v>968</v>
      </c>
      <c r="C979" s="43">
        <v>41360</v>
      </c>
      <c r="D979" s="44" t="str">
        <f t="shared" si="125"/>
        <v>Mart 2013</v>
      </c>
      <c r="E979" s="45" t="s">
        <v>35</v>
      </c>
      <c r="F979" s="46">
        <v>5</v>
      </c>
      <c r="G979" s="47">
        <v>6</v>
      </c>
      <c r="H979" s="48">
        <f t="shared" si="126"/>
        <v>30</v>
      </c>
      <c r="I979" s="57">
        <v>3.6271</v>
      </c>
      <c r="J979" s="50">
        <v>3.07</v>
      </c>
      <c r="K979" s="51">
        <f t="shared" si="120"/>
        <v>0.55710000000000015</v>
      </c>
      <c r="L979" s="53">
        <f t="shared" si="123"/>
        <v>2.5128999999999997</v>
      </c>
      <c r="M979" s="51">
        <f>IF(I979="",0,IF(K979&lt;0,Sayfa3!$P$5,Sayfa3!$S$5))</f>
        <v>0.15000000000000036</v>
      </c>
      <c r="N979" s="52" t="str">
        <f>IF(E979="","",IF(K979&lt;Sayfa3!$P$5,"P",IF(K979&gt;Sayfa3!$S$5,"P","")))</f>
        <v>P</v>
      </c>
      <c r="O979" s="53">
        <f t="shared" si="121"/>
        <v>2.3628999999999993</v>
      </c>
      <c r="P979" s="54">
        <f t="shared" si="122"/>
        <v>8.57</v>
      </c>
      <c r="Q979" s="55"/>
      <c r="R979" s="56" t="s">
        <v>35</v>
      </c>
    </row>
    <row r="980" spans="1:18" s="56" customFormat="1" ht="17.25" customHeight="1" outlineLevel="1">
      <c r="A980" s="41">
        <f t="shared" si="127"/>
        <v>8.57</v>
      </c>
      <c r="B980" s="42">
        <f t="shared" si="124"/>
        <v>969</v>
      </c>
      <c r="C980" s="43">
        <v>41360</v>
      </c>
      <c r="D980" s="44" t="str">
        <f t="shared" si="125"/>
        <v>Mart 2013</v>
      </c>
      <c r="E980" s="45" t="s">
        <v>35</v>
      </c>
      <c r="F980" s="46">
        <v>2</v>
      </c>
      <c r="G980" s="47">
        <v>6</v>
      </c>
      <c r="H980" s="48">
        <f t="shared" si="126"/>
        <v>12</v>
      </c>
      <c r="I980" s="57">
        <v>3.6271</v>
      </c>
      <c r="J980" s="50">
        <v>3.07</v>
      </c>
      <c r="K980" s="51">
        <f t="shared" si="120"/>
        <v>0.55710000000000015</v>
      </c>
      <c r="L980" s="53">
        <f t="shared" si="123"/>
        <v>2.5128999999999997</v>
      </c>
      <c r="M980" s="51">
        <f>IF(I980="",0,IF(K980&lt;0,Sayfa3!$P$5,Sayfa3!$S$5))</f>
        <v>0.15000000000000036</v>
      </c>
      <c r="N980" s="52" t="str">
        <f>IF(E980="","",IF(K980&lt;Sayfa3!$P$5,"P",IF(K980&gt;Sayfa3!$S$5,"P","")))</f>
        <v>P</v>
      </c>
      <c r="O980" s="53">
        <f t="shared" si="121"/>
        <v>2.3628999999999993</v>
      </c>
      <c r="P980" s="54">
        <f t="shared" si="122"/>
        <v>8.57</v>
      </c>
      <c r="Q980" s="55"/>
      <c r="R980" s="56" t="s">
        <v>35</v>
      </c>
    </row>
    <row r="981" spans="1:18" s="56" customFormat="1" ht="17.25" customHeight="1" outlineLevel="1">
      <c r="A981" s="41">
        <f t="shared" si="127"/>
        <v>8.57</v>
      </c>
      <c r="B981" s="42">
        <f t="shared" si="124"/>
        <v>970</v>
      </c>
      <c r="C981" s="43">
        <v>41360</v>
      </c>
      <c r="D981" s="44" t="str">
        <f t="shared" si="125"/>
        <v>Mart 2013</v>
      </c>
      <c r="E981" s="45" t="s">
        <v>35</v>
      </c>
      <c r="F981" s="46">
        <v>3</v>
      </c>
      <c r="G981" s="47">
        <v>6</v>
      </c>
      <c r="H981" s="48">
        <f t="shared" si="126"/>
        <v>18</v>
      </c>
      <c r="I981" s="57">
        <v>3.6271</v>
      </c>
      <c r="J981" s="50">
        <v>3.07</v>
      </c>
      <c r="K981" s="51">
        <f t="shared" si="120"/>
        <v>0.55710000000000015</v>
      </c>
      <c r="L981" s="53">
        <f t="shared" si="123"/>
        <v>2.5128999999999997</v>
      </c>
      <c r="M981" s="51">
        <f>IF(I981="",0,IF(K981&lt;0,Sayfa3!$P$5,Sayfa3!$S$5))</f>
        <v>0.15000000000000036</v>
      </c>
      <c r="N981" s="52" t="str">
        <f>IF(E981="","",IF(K981&lt;Sayfa3!$P$5,"P",IF(K981&gt;Sayfa3!$S$5,"P","")))</f>
        <v>P</v>
      </c>
      <c r="O981" s="53">
        <f t="shared" si="121"/>
        <v>2.3628999999999993</v>
      </c>
      <c r="P981" s="54">
        <f t="shared" si="122"/>
        <v>8.57</v>
      </c>
      <c r="Q981" s="55"/>
      <c r="R981" s="56" t="s">
        <v>35</v>
      </c>
    </row>
    <row r="982" spans="1:18" s="56" customFormat="1" ht="17.25" customHeight="1" outlineLevel="1">
      <c r="A982" s="41">
        <f t="shared" si="127"/>
        <v>8.57</v>
      </c>
      <c r="B982" s="42">
        <f t="shared" si="124"/>
        <v>971</v>
      </c>
      <c r="C982" s="43">
        <v>41360</v>
      </c>
      <c r="D982" s="44" t="str">
        <f t="shared" si="125"/>
        <v>Mart 2013</v>
      </c>
      <c r="E982" s="45" t="s">
        <v>35</v>
      </c>
      <c r="F982" s="46">
        <v>7</v>
      </c>
      <c r="G982" s="47">
        <v>6</v>
      </c>
      <c r="H982" s="48">
        <f t="shared" si="126"/>
        <v>42</v>
      </c>
      <c r="I982" s="57">
        <v>3.6271</v>
      </c>
      <c r="J982" s="50">
        <v>3.07</v>
      </c>
      <c r="K982" s="51">
        <f t="shared" si="120"/>
        <v>0.55710000000000015</v>
      </c>
      <c r="L982" s="53">
        <f t="shared" si="123"/>
        <v>2.5128999999999997</v>
      </c>
      <c r="M982" s="51">
        <f>IF(I982="",0,IF(K982&lt;0,Sayfa3!$P$5,Sayfa3!$S$5))</f>
        <v>0.15000000000000036</v>
      </c>
      <c r="N982" s="52" t="str">
        <f>IF(E982="","",IF(K982&lt;Sayfa3!$P$5,"P",IF(K982&gt;Sayfa3!$S$5,"P","")))</f>
        <v>P</v>
      </c>
      <c r="O982" s="53">
        <f t="shared" si="121"/>
        <v>2.3628999999999993</v>
      </c>
      <c r="P982" s="54">
        <f t="shared" si="122"/>
        <v>8.57</v>
      </c>
      <c r="Q982" s="55"/>
      <c r="R982" s="56" t="s">
        <v>35</v>
      </c>
    </row>
    <row r="983" spans="1:18" s="56" customFormat="1" ht="17.25" customHeight="1" outlineLevel="1">
      <c r="A983" s="41">
        <f t="shared" si="127"/>
        <v>8.57</v>
      </c>
      <c r="B983" s="42">
        <f t="shared" si="124"/>
        <v>972</v>
      </c>
      <c r="C983" s="43">
        <v>41362</v>
      </c>
      <c r="D983" s="44" t="str">
        <f t="shared" si="125"/>
        <v>Mart 2013</v>
      </c>
      <c r="E983" s="45" t="s">
        <v>35</v>
      </c>
      <c r="F983" s="46">
        <v>6</v>
      </c>
      <c r="G983" s="47">
        <v>6</v>
      </c>
      <c r="H983" s="48">
        <f t="shared" si="126"/>
        <v>36</v>
      </c>
      <c r="I983" s="57">
        <v>3.6271</v>
      </c>
      <c r="J983" s="50">
        <v>3.07</v>
      </c>
      <c r="K983" s="51">
        <f t="shared" si="120"/>
        <v>0.55710000000000015</v>
      </c>
      <c r="L983" s="53">
        <f t="shared" si="123"/>
        <v>2.5128999999999997</v>
      </c>
      <c r="M983" s="51">
        <f>IF(I983="",0,IF(K983&lt;0,Sayfa3!$P$5,Sayfa3!$S$5))</f>
        <v>0.15000000000000036</v>
      </c>
      <c r="N983" s="52" t="str">
        <f>IF(E983="","",IF(K983&lt;Sayfa3!$P$5,"P",IF(K983&gt;Sayfa3!$S$5,"P","")))</f>
        <v>P</v>
      </c>
      <c r="O983" s="53">
        <f t="shared" si="121"/>
        <v>2.3628999999999993</v>
      </c>
      <c r="P983" s="54">
        <f t="shared" si="122"/>
        <v>8.57</v>
      </c>
      <c r="Q983" s="55"/>
      <c r="R983" s="56" t="s">
        <v>35</v>
      </c>
    </row>
    <row r="984" spans="1:18" s="56" customFormat="1" ht="17.25" customHeight="1" outlineLevel="1">
      <c r="A984" s="41">
        <f t="shared" si="127"/>
        <v>8.57</v>
      </c>
      <c r="B984" s="42">
        <f t="shared" si="124"/>
        <v>973</v>
      </c>
      <c r="C984" s="43">
        <v>41362</v>
      </c>
      <c r="D984" s="44" t="str">
        <f t="shared" si="125"/>
        <v>Mart 2013</v>
      </c>
      <c r="E984" s="45" t="s">
        <v>35</v>
      </c>
      <c r="F984" s="46">
        <v>3</v>
      </c>
      <c r="G984" s="47">
        <v>6</v>
      </c>
      <c r="H984" s="48">
        <f t="shared" si="126"/>
        <v>18</v>
      </c>
      <c r="I984" s="57">
        <v>3.6271</v>
      </c>
      <c r="J984" s="50">
        <v>3.07</v>
      </c>
      <c r="K984" s="51">
        <f t="shared" si="120"/>
        <v>0.55710000000000015</v>
      </c>
      <c r="L984" s="53">
        <f t="shared" si="123"/>
        <v>2.5128999999999997</v>
      </c>
      <c r="M984" s="51">
        <f>IF(I984="",0,IF(K984&lt;0,Sayfa3!$P$5,Sayfa3!$S$5))</f>
        <v>0.15000000000000036</v>
      </c>
      <c r="N984" s="52" t="str">
        <f>IF(E984="","",IF(K984&lt;Sayfa3!$P$5,"P",IF(K984&gt;Sayfa3!$S$5,"P","")))</f>
        <v>P</v>
      </c>
      <c r="O984" s="53">
        <f t="shared" si="121"/>
        <v>2.3628999999999993</v>
      </c>
      <c r="P984" s="54">
        <f t="shared" si="122"/>
        <v>8.57</v>
      </c>
      <c r="Q984" s="55"/>
      <c r="R984" s="56" t="s">
        <v>35</v>
      </c>
    </row>
    <row r="985" spans="1:18" s="56" customFormat="1" ht="17.25" customHeight="1" outlineLevel="1" collapsed="1">
      <c r="A985" s="41">
        <f t="shared" si="127"/>
        <v>8.57</v>
      </c>
      <c r="B985" s="42">
        <f t="shared" si="124"/>
        <v>974</v>
      </c>
      <c r="C985" s="43">
        <v>41362</v>
      </c>
      <c r="D985" s="44" t="str">
        <f t="shared" si="125"/>
        <v>Mart 2013</v>
      </c>
      <c r="E985" s="45" t="s">
        <v>35</v>
      </c>
      <c r="F985" s="46">
        <v>7</v>
      </c>
      <c r="G985" s="47">
        <v>6</v>
      </c>
      <c r="H985" s="48">
        <f t="shared" si="126"/>
        <v>42</v>
      </c>
      <c r="I985" s="57">
        <v>3.6271</v>
      </c>
      <c r="J985" s="50">
        <v>3.07</v>
      </c>
      <c r="K985" s="51">
        <f t="shared" si="120"/>
        <v>0.55710000000000015</v>
      </c>
      <c r="L985" s="53">
        <f t="shared" si="123"/>
        <v>2.5128999999999997</v>
      </c>
      <c r="M985" s="51">
        <f>IF(I985="",0,IF(K985&lt;0,Sayfa3!$P$5,Sayfa3!$S$5))</f>
        <v>0.15000000000000036</v>
      </c>
      <c r="N985" s="52" t="str">
        <f>IF(E985="","",IF(K985&lt;Sayfa3!$P$5,"P",IF(K985&gt;Sayfa3!$S$5,"P","")))</f>
        <v>P</v>
      </c>
      <c r="O985" s="53">
        <f t="shared" si="121"/>
        <v>2.3628999999999993</v>
      </c>
      <c r="P985" s="54">
        <f t="shared" si="122"/>
        <v>8.57</v>
      </c>
      <c r="Q985" s="55"/>
      <c r="R985" s="56" t="s">
        <v>35</v>
      </c>
    </row>
    <row r="986" spans="1:18" s="56" customFormat="1" ht="17.25" customHeight="1" outlineLevel="1">
      <c r="A986" s="41">
        <f t="shared" si="127"/>
        <v>8.57</v>
      </c>
      <c r="B986" s="42">
        <f t="shared" si="124"/>
        <v>975</v>
      </c>
      <c r="C986" s="43">
        <v>41362</v>
      </c>
      <c r="D986" s="44" t="str">
        <f t="shared" si="125"/>
        <v>Mart 2013</v>
      </c>
      <c r="E986" s="45" t="s">
        <v>35</v>
      </c>
      <c r="F986" s="46">
        <v>4</v>
      </c>
      <c r="G986" s="47">
        <v>6</v>
      </c>
      <c r="H986" s="48">
        <f t="shared" si="126"/>
        <v>24</v>
      </c>
      <c r="I986" s="57">
        <v>3.6271</v>
      </c>
      <c r="J986" s="50">
        <v>3.07</v>
      </c>
      <c r="K986" s="51">
        <f t="shared" si="120"/>
        <v>0.55710000000000015</v>
      </c>
      <c r="L986" s="53">
        <f t="shared" si="123"/>
        <v>2.5128999999999997</v>
      </c>
      <c r="M986" s="51">
        <f>IF(I986="",0,IF(K986&lt;0,Sayfa3!$P$5,Sayfa3!$S$5))</f>
        <v>0.15000000000000036</v>
      </c>
      <c r="N986" s="52" t="str">
        <f>IF(E986="","",IF(K986&lt;Sayfa3!$P$5,"P",IF(K986&gt;Sayfa3!$S$5,"P","")))</f>
        <v>P</v>
      </c>
      <c r="O986" s="53">
        <f t="shared" si="121"/>
        <v>2.3628999999999993</v>
      </c>
      <c r="P986" s="54">
        <f t="shared" si="122"/>
        <v>8.57</v>
      </c>
      <c r="Q986" s="55"/>
      <c r="R986" s="56" t="s">
        <v>35</v>
      </c>
    </row>
    <row r="987" spans="1:18" s="56" customFormat="1" ht="17.25" customHeight="1" outlineLevel="1">
      <c r="A987" s="41">
        <f t="shared" si="127"/>
        <v>8.57</v>
      </c>
      <c r="B987" s="42">
        <f t="shared" si="124"/>
        <v>976</v>
      </c>
      <c r="C987" s="43">
        <v>41362</v>
      </c>
      <c r="D987" s="44" t="str">
        <f t="shared" si="125"/>
        <v>Mart 2013</v>
      </c>
      <c r="E987" s="45" t="s">
        <v>35</v>
      </c>
      <c r="F987" s="46">
        <v>3</v>
      </c>
      <c r="G987" s="47">
        <v>6</v>
      </c>
      <c r="H987" s="48">
        <f t="shared" si="126"/>
        <v>18</v>
      </c>
      <c r="I987" s="57">
        <v>3.6271</v>
      </c>
      <c r="J987" s="50">
        <v>3.07</v>
      </c>
      <c r="K987" s="51">
        <f t="shared" si="120"/>
        <v>0.55710000000000015</v>
      </c>
      <c r="L987" s="53">
        <f t="shared" si="123"/>
        <v>2.5128999999999997</v>
      </c>
      <c r="M987" s="51">
        <f>IF(I987="",0,IF(K987&lt;0,Sayfa3!$P$5,Sayfa3!$S$5))</f>
        <v>0.15000000000000036</v>
      </c>
      <c r="N987" s="52" t="str">
        <f>IF(E987="","",IF(K987&lt;Sayfa3!$P$5,"P",IF(K987&gt;Sayfa3!$S$5,"P","")))</f>
        <v>P</v>
      </c>
      <c r="O987" s="53">
        <f t="shared" si="121"/>
        <v>2.3628999999999993</v>
      </c>
      <c r="P987" s="54">
        <f t="shared" si="122"/>
        <v>8.57</v>
      </c>
      <c r="Q987" s="55"/>
      <c r="R987" s="56" t="s">
        <v>35</v>
      </c>
    </row>
    <row r="988" spans="1:18" s="56" customFormat="1" ht="17.25" customHeight="1" outlineLevel="1">
      <c r="A988" s="41">
        <f t="shared" si="127"/>
        <v>8.57</v>
      </c>
      <c r="B988" s="42">
        <f t="shared" si="124"/>
        <v>977</v>
      </c>
      <c r="C988" s="43">
        <v>41363</v>
      </c>
      <c r="D988" s="44" t="str">
        <f t="shared" si="125"/>
        <v>Mart 2013</v>
      </c>
      <c r="E988" s="45" t="s">
        <v>35</v>
      </c>
      <c r="F988" s="46">
        <v>7</v>
      </c>
      <c r="G988" s="47">
        <v>6</v>
      </c>
      <c r="H988" s="48">
        <f t="shared" si="126"/>
        <v>42</v>
      </c>
      <c r="I988" s="57">
        <v>3.6271</v>
      </c>
      <c r="J988" s="50">
        <v>3.07</v>
      </c>
      <c r="K988" s="51">
        <f>I988-J988</f>
        <v>0.55710000000000015</v>
      </c>
      <c r="L988" s="53">
        <f t="shared" si="123"/>
        <v>2.5128999999999997</v>
      </c>
      <c r="M988" s="51">
        <f>IF(I988="",0,IF(K988&lt;0,Sayfa3!$P$5,Sayfa3!$S$5))</f>
        <v>0.15000000000000036</v>
      </c>
      <c r="N988" s="52" t="str">
        <f>IF(E988="","",IF(K988&lt;Sayfa3!$P$5,"P",IF(K988&gt;Sayfa3!$S$5,"P","")))</f>
        <v>P</v>
      </c>
      <c r="O988" s="53">
        <f t="shared" si="121"/>
        <v>2.3628999999999993</v>
      </c>
      <c r="P988" s="54">
        <f t="shared" si="122"/>
        <v>8.57</v>
      </c>
      <c r="Q988" s="55"/>
      <c r="R988" s="56" t="s">
        <v>35</v>
      </c>
    </row>
    <row r="989" spans="1:18" s="56" customFormat="1" ht="17.25" customHeight="1" outlineLevel="1">
      <c r="A989" s="41">
        <f t="shared" si="127"/>
        <v>8.57</v>
      </c>
      <c r="B989" s="42">
        <f t="shared" si="124"/>
        <v>978</v>
      </c>
      <c r="C989" s="43">
        <v>41363</v>
      </c>
      <c r="D989" s="44" t="str">
        <f t="shared" si="125"/>
        <v>Mart 2013</v>
      </c>
      <c r="E989" s="45" t="s">
        <v>35</v>
      </c>
      <c r="F989" s="46">
        <v>3</v>
      </c>
      <c r="G989" s="47">
        <v>6</v>
      </c>
      <c r="H989" s="48">
        <f t="shared" si="126"/>
        <v>18</v>
      </c>
      <c r="I989" s="57">
        <v>3.6271</v>
      </c>
      <c r="J989" s="50">
        <v>3.07</v>
      </c>
      <c r="K989" s="51">
        <f>I989-J989</f>
        <v>0.55710000000000015</v>
      </c>
      <c r="L989" s="53">
        <f t="shared" si="123"/>
        <v>2.5128999999999997</v>
      </c>
      <c r="M989" s="51">
        <f>IF(I989="",0,IF(K989&lt;0,Sayfa3!$P$5,Sayfa3!$S$5))</f>
        <v>0.15000000000000036</v>
      </c>
      <c r="N989" s="52" t="str">
        <f>IF(E989="","",IF(K989&lt;Sayfa3!$P$5,"P",IF(K989&gt;Sayfa3!$S$5,"P","")))</f>
        <v>P</v>
      </c>
      <c r="O989" s="53">
        <f t="shared" si="121"/>
        <v>2.3628999999999993</v>
      </c>
      <c r="P989" s="54">
        <f t="shared" si="122"/>
        <v>8.57</v>
      </c>
      <c r="Q989" s="55"/>
      <c r="R989" s="56" t="s">
        <v>35</v>
      </c>
    </row>
    <row r="990" spans="1:18" s="56" customFormat="1" ht="18" customHeight="1" outlineLevel="1">
      <c r="A990" s="41">
        <f t="shared" si="127"/>
        <v>8.57</v>
      </c>
      <c r="B990" s="42">
        <f t="shared" si="124"/>
        <v>979</v>
      </c>
      <c r="C990" s="43">
        <v>41363</v>
      </c>
      <c r="D990" s="44" t="str">
        <f t="shared" si="125"/>
        <v>Mart 2013</v>
      </c>
      <c r="E990" s="45" t="s">
        <v>35</v>
      </c>
      <c r="F990" s="46">
        <v>4</v>
      </c>
      <c r="G990" s="47">
        <v>6</v>
      </c>
      <c r="H990" s="48">
        <f t="shared" si="126"/>
        <v>24</v>
      </c>
      <c r="I990" s="57">
        <v>3.6271</v>
      </c>
      <c r="J990" s="50">
        <v>3.07</v>
      </c>
      <c r="K990" s="51">
        <f t="shared" ref="K990:K1053" si="128">I990-J990</f>
        <v>0.55710000000000015</v>
      </c>
      <c r="L990" s="53">
        <f t="shared" si="123"/>
        <v>2.5128999999999997</v>
      </c>
      <c r="M990" s="51">
        <f>IF(I990="",0,IF(K990&lt;0,Sayfa3!$P$5,Sayfa3!$S$5))</f>
        <v>0.15000000000000036</v>
      </c>
      <c r="N990" s="52" t="str">
        <f>IF(E990="","",IF(K990&lt;Sayfa3!$P$5,"P",IF(K990&gt;Sayfa3!$S$5,"P","")))</f>
        <v>P</v>
      </c>
      <c r="O990" s="53">
        <f t="shared" si="121"/>
        <v>2.3628999999999993</v>
      </c>
      <c r="P990" s="54">
        <f t="shared" si="122"/>
        <v>8.57</v>
      </c>
      <c r="Q990" s="55"/>
      <c r="R990" s="56" t="s">
        <v>35</v>
      </c>
    </row>
    <row r="991" spans="1:18" s="56" customFormat="1" ht="18" customHeight="1" outlineLevel="1">
      <c r="A991" s="41">
        <f t="shared" si="127"/>
        <v>8.57</v>
      </c>
      <c r="B991" s="42">
        <f t="shared" si="124"/>
        <v>980</v>
      </c>
      <c r="C991" s="43">
        <v>41363</v>
      </c>
      <c r="D991" s="44" t="str">
        <f t="shared" si="125"/>
        <v>Mart 2013</v>
      </c>
      <c r="E991" s="45" t="s">
        <v>35</v>
      </c>
      <c r="F991" s="46">
        <v>3</v>
      </c>
      <c r="G991" s="47">
        <v>6</v>
      </c>
      <c r="H991" s="48">
        <f t="shared" si="126"/>
        <v>18</v>
      </c>
      <c r="I991" s="57">
        <v>3.6271</v>
      </c>
      <c r="J991" s="50">
        <v>3.07</v>
      </c>
      <c r="K991" s="51">
        <f t="shared" si="128"/>
        <v>0.55710000000000015</v>
      </c>
      <c r="L991" s="53">
        <f t="shared" si="123"/>
        <v>2.5128999999999997</v>
      </c>
      <c r="M991" s="51">
        <f>IF(I991="",0,IF(K991&lt;0,Sayfa3!$P$5,Sayfa3!$S$5))</f>
        <v>0.15000000000000036</v>
      </c>
      <c r="N991" s="52" t="str">
        <f>IF(E991="","",IF(K991&lt;Sayfa3!$P$5,"P",IF(K991&gt;Sayfa3!$S$5,"P","")))</f>
        <v>P</v>
      </c>
      <c r="O991" s="53">
        <f t="shared" si="121"/>
        <v>2.3628999999999993</v>
      </c>
      <c r="P991" s="54">
        <f t="shared" si="122"/>
        <v>8.57</v>
      </c>
      <c r="Q991" s="55"/>
      <c r="R991" s="56" t="s">
        <v>35</v>
      </c>
    </row>
    <row r="992" spans="1:18" s="56" customFormat="1" ht="18" customHeight="1" outlineLevel="1">
      <c r="A992" s="41">
        <f t="shared" si="127"/>
        <v>8.57</v>
      </c>
      <c r="B992" s="42">
        <f t="shared" si="124"/>
        <v>981</v>
      </c>
      <c r="C992" s="43">
        <v>41364</v>
      </c>
      <c r="D992" s="44" t="str">
        <f t="shared" si="125"/>
        <v>Mart 2013</v>
      </c>
      <c r="E992" s="45" t="s">
        <v>35</v>
      </c>
      <c r="F992" s="46">
        <v>3</v>
      </c>
      <c r="G992" s="47">
        <v>6</v>
      </c>
      <c r="H992" s="48">
        <f t="shared" si="126"/>
        <v>18</v>
      </c>
      <c r="I992" s="57">
        <v>3.6271</v>
      </c>
      <c r="J992" s="50">
        <v>3.07</v>
      </c>
      <c r="K992" s="51">
        <f t="shared" si="128"/>
        <v>0.55710000000000015</v>
      </c>
      <c r="L992" s="53">
        <f t="shared" si="123"/>
        <v>2.5128999999999997</v>
      </c>
      <c r="M992" s="51">
        <f>IF(I992="",0,IF(K992&lt;0,Sayfa3!$P$5,Sayfa3!$S$5))</f>
        <v>0.15000000000000036</v>
      </c>
      <c r="N992" s="52" t="str">
        <f>IF(E992="","",IF(K992&lt;Sayfa3!$P$5,"P",IF(K992&gt;Sayfa3!$S$5,"P","")))</f>
        <v>P</v>
      </c>
      <c r="O992" s="53">
        <f t="shared" si="121"/>
        <v>2.3628999999999993</v>
      </c>
      <c r="P992" s="54">
        <f t="shared" si="122"/>
        <v>8.57</v>
      </c>
      <c r="Q992" s="55"/>
      <c r="R992" s="56" t="s">
        <v>35</v>
      </c>
    </row>
    <row r="993" spans="1:18" s="56" customFormat="1" ht="18" customHeight="1" outlineLevel="1">
      <c r="A993" s="41">
        <f t="shared" si="127"/>
        <v>8.57</v>
      </c>
      <c r="B993" s="42">
        <f t="shared" si="124"/>
        <v>982</v>
      </c>
      <c r="C993" s="43">
        <v>41365</v>
      </c>
      <c r="D993" s="44" t="str">
        <f t="shared" si="125"/>
        <v>Nisan 2013</v>
      </c>
      <c r="E993" s="45" t="s">
        <v>35</v>
      </c>
      <c r="F993" s="46">
        <v>6</v>
      </c>
      <c r="G993" s="47">
        <v>6</v>
      </c>
      <c r="H993" s="48">
        <f t="shared" si="126"/>
        <v>36</v>
      </c>
      <c r="I993" s="57">
        <v>3.6271</v>
      </c>
      <c r="J993" s="50">
        <v>3.07</v>
      </c>
      <c r="K993" s="51">
        <f t="shared" si="128"/>
        <v>0.55710000000000015</v>
      </c>
      <c r="L993" s="53">
        <f t="shared" si="123"/>
        <v>2.5128999999999997</v>
      </c>
      <c r="M993" s="51">
        <f>IF(I993="",0,IF(K993&lt;0,Sayfa3!$P$5,Sayfa3!$S$5))</f>
        <v>0.15000000000000036</v>
      </c>
      <c r="N993" s="52" t="str">
        <f>IF(E993="","",IF(K993&lt;Sayfa3!$P$5,"P",IF(K993&gt;Sayfa3!$S$5,"P","")))</f>
        <v>P</v>
      </c>
      <c r="O993" s="53">
        <f t="shared" si="121"/>
        <v>2.3628999999999993</v>
      </c>
      <c r="P993" s="54">
        <f t="shared" si="122"/>
        <v>8.57</v>
      </c>
      <c r="Q993" s="55"/>
      <c r="R993" s="56" t="s">
        <v>35</v>
      </c>
    </row>
    <row r="994" spans="1:18" s="56" customFormat="1" ht="18" customHeight="1" outlineLevel="1">
      <c r="A994" s="41">
        <f t="shared" si="127"/>
        <v>8.57</v>
      </c>
      <c r="B994" s="42">
        <f t="shared" si="124"/>
        <v>983</v>
      </c>
      <c r="C994" s="43">
        <v>41365</v>
      </c>
      <c r="D994" s="44" t="str">
        <f t="shared" si="125"/>
        <v>Nisan 2013</v>
      </c>
      <c r="E994" s="45" t="s">
        <v>35</v>
      </c>
      <c r="F994" s="46">
        <v>10</v>
      </c>
      <c r="G994" s="47">
        <v>6</v>
      </c>
      <c r="H994" s="48">
        <f t="shared" si="126"/>
        <v>60</v>
      </c>
      <c r="I994" s="57">
        <v>3.6271</v>
      </c>
      <c r="J994" s="50">
        <v>3.07</v>
      </c>
      <c r="K994" s="51">
        <f t="shared" si="128"/>
        <v>0.55710000000000015</v>
      </c>
      <c r="L994" s="53">
        <f t="shared" si="123"/>
        <v>2.5128999999999997</v>
      </c>
      <c r="M994" s="51">
        <f>IF(I994="",0,IF(K994&lt;0,Sayfa3!$P$5,Sayfa3!$S$5))</f>
        <v>0.15000000000000036</v>
      </c>
      <c r="N994" s="52" t="str">
        <f>IF(E994="","",IF(K994&lt;Sayfa3!$P$5,"P",IF(K994&gt;Sayfa3!$S$5,"P","")))</f>
        <v>P</v>
      </c>
      <c r="O994" s="53">
        <f t="shared" si="121"/>
        <v>2.3628999999999993</v>
      </c>
      <c r="P994" s="54">
        <f t="shared" si="122"/>
        <v>8.57</v>
      </c>
      <c r="Q994" s="55"/>
      <c r="R994" s="56" t="s">
        <v>35</v>
      </c>
    </row>
    <row r="995" spans="1:18" s="56" customFormat="1" ht="18" customHeight="1" outlineLevel="1">
      <c r="A995" s="41">
        <f t="shared" si="127"/>
        <v>8.57</v>
      </c>
      <c r="B995" s="42">
        <f t="shared" si="124"/>
        <v>984</v>
      </c>
      <c r="C995" s="43">
        <v>41366</v>
      </c>
      <c r="D995" s="44" t="str">
        <f t="shared" si="125"/>
        <v>Nisan 2013</v>
      </c>
      <c r="E995" s="45" t="s">
        <v>35</v>
      </c>
      <c r="F995" s="46">
        <v>3</v>
      </c>
      <c r="G995" s="47">
        <v>6</v>
      </c>
      <c r="H995" s="48">
        <f t="shared" si="126"/>
        <v>18</v>
      </c>
      <c r="I995" s="57">
        <v>3.6271</v>
      </c>
      <c r="J995" s="50">
        <v>3.07</v>
      </c>
      <c r="K995" s="51">
        <f t="shared" si="128"/>
        <v>0.55710000000000015</v>
      </c>
      <c r="L995" s="53">
        <f t="shared" si="123"/>
        <v>2.5128999999999997</v>
      </c>
      <c r="M995" s="51">
        <f>IF(I995="",0,IF(K995&lt;0,Sayfa3!$P$5,Sayfa3!$S$5))</f>
        <v>0.15000000000000036</v>
      </c>
      <c r="N995" s="52" t="str">
        <f>IF(E995="","",IF(K995&lt;Sayfa3!$P$5,"P",IF(K995&gt;Sayfa3!$S$5,"P","")))</f>
        <v>P</v>
      </c>
      <c r="O995" s="53">
        <f t="shared" si="121"/>
        <v>2.3628999999999993</v>
      </c>
      <c r="P995" s="54">
        <f t="shared" si="122"/>
        <v>8.57</v>
      </c>
      <c r="Q995" s="55"/>
      <c r="R995" s="56" t="s">
        <v>35</v>
      </c>
    </row>
    <row r="996" spans="1:18" s="56" customFormat="1" ht="18" customHeight="1" outlineLevel="1">
      <c r="A996" s="41">
        <f t="shared" si="127"/>
        <v>8.57</v>
      </c>
      <c r="B996" s="42">
        <f t="shared" si="124"/>
        <v>985</v>
      </c>
      <c r="C996" s="43">
        <v>41367</v>
      </c>
      <c r="D996" s="44" t="str">
        <f t="shared" si="125"/>
        <v>Nisan 2013</v>
      </c>
      <c r="E996" s="45" t="s">
        <v>35</v>
      </c>
      <c r="F996" s="46">
        <v>2</v>
      </c>
      <c r="G996" s="47">
        <v>6</v>
      </c>
      <c r="H996" s="48">
        <f t="shared" si="126"/>
        <v>12</v>
      </c>
      <c r="I996" s="57">
        <v>3.6271</v>
      </c>
      <c r="J996" s="50">
        <v>3.07</v>
      </c>
      <c r="K996" s="51">
        <f t="shared" si="128"/>
        <v>0.55710000000000015</v>
      </c>
      <c r="L996" s="53">
        <f t="shared" si="123"/>
        <v>2.5128999999999997</v>
      </c>
      <c r="M996" s="51">
        <f>IF(I996="",0,IF(K996&lt;0,Sayfa3!$P$5,Sayfa3!$S$5))</f>
        <v>0.15000000000000036</v>
      </c>
      <c r="N996" s="52" t="str">
        <f>IF(E996="","",IF(K996&lt;Sayfa3!$P$5,"P",IF(K996&gt;Sayfa3!$S$5,"P","")))</f>
        <v>P</v>
      </c>
      <c r="O996" s="53">
        <f t="shared" si="121"/>
        <v>2.3628999999999993</v>
      </c>
      <c r="P996" s="54">
        <f t="shared" si="122"/>
        <v>8.57</v>
      </c>
      <c r="Q996" s="55"/>
      <c r="R996" s="56" t="s">
        <v>35</v>
      </c>
    </row>
    <row r="997" spans="1:18" s="56" customFormat="1" ht="18" customHeight="1" outlineLevel="1">
      <c r="A997" s="41">
        <f t="shared" si="127"/>
        <v>8.57</v>
      </c>
      <c r="B997" s="42">
        <f t="shared" si="124"/>
        <v>986</v>
      </c>
      <c r="C997" s="43">
        <v>41367</v>
      </c>
      <c r="D997" s="44" t="str">
        <f t="shared" si="125"/>
        <v>Nisan 2013</v>
      </c>
      <c r="E997" s="45" t="s">
        <v>35</v>
      </c>
      <c r="F997" s="46">
        <v>7</v>
      </c>
      <c r="G997" s="47">
        <v>6</v>
      </c>
      <c r="H997" s="48">
        <f t="shared" si="126"/>
        <v>42</v>
      </c>
      <c r="I997" s="57">
        <v>3.6271</v>
      </c>
      <c r="J997" s="50">
        <v>3.07</v>
      </c>
      <c r="K997" s="51">
        <f t="shared" si="128"/>
        <v>0.55710000000000015</v>
      </c>
      <c r="L997" s="53">
        <f t="shared" si="123"/>
        <v>2.5128999999999997</v>
      </c>
      <c r="M997" s="51">
        <f>IF(I997="",0,IF(K997&lt;0,Sayfa3!$P$5,Sayfa3!$S$5))</f>
        <v>0.15000000000000036</v>
      </c>
      <c r="N997" s="52" t="str">
        <f>IF(E997="","",IF(K997&lt;Sayfa3!$P$5,"P",IF(K997&gt;Sayfa3!$S$5,"P","")))</f>
        <v>P</v>
      </c>
      <c r="O997" s="53">
        <f t="shared" si="121"/>
        <v>2.3628999999999993</v>
      </c>
      <c r="P997" s="54">
        <f t="shared" si="122"/>
        <v>8.57</v>
      </c>
      <c r="Q997" s="55"/>
      <c r="R997" s="56" t="s">
        <v>35</v>
      </c>
    </row>
    <row r="998" spans="1:18" s="56" customFormat="1" ht="18" customHeight="1" outlineLevel="1">
      <c r="A998" s="41">
        <f t="shared" si="127"/>
        <v>8.68</v>
      </c>
      <c r="B998" s="42">
        <f t="shared" si="124"/>
        <v>987</v>
      </c>
      <c r="C998" s="43">
        <v>41376</v>
      </c>
      <c r="D998" s="44" t="str">
        <f t="shared" si="125"/>
        <v>Nisan 2013</v>
      </c>
      <c r="E998" s="45" t="s">
        <v>35</v>
      </c>
      <c r="F998" s="46">
        <v>2</v>
      </c>
      <c r="G998" s="47">
        <v>6</v>
      </c>
      <c r="H998" s="48">
        <f t="shared" si="126"/>
        <v>12</v>
      </c>
      <c r="I998" s="57">
        <v>3.53389</v>
      </c>
      <c r="J998" s="50">
        <v>3.07</v>
      </c>
      <c r="K998" s="51">
        <f t="shared" si="128"/>
        <v>0.46389000000000014</v>
      </c>
      <c r="L998" s="53">
        <f t="shared" si="123"/>
        <v>2.6061099999999997</v>
      </c>
      <c r="M998" s="51">
        <f>IF(I998="",0,IF(K998&lt;0,Sayfa3!$P$5,Sayfa3!$S$5))</f>
        <v>0.15000000000000036</v>
      </c>
      <c r="N998" s="52" t="str">
        <f>IF(E998="","",IF(K998&lt;Sayfa3!$P$5,"P",IF(K998&gt;Sayfa3!$S$5,"P","")))</f>
        <v>P</v>
      </c>
      <c r="O998" s="53">
        <f t="shared" si="121"/>
        <v>2.4561099999999993</v>
      </c>
      <c r="P998" s="54">
        <f t="shared" si="122"/>
        <v>8.68</v>
      </c>
      <c r="Q998" s="55"/>
      <c r="R998" s="56" t="s">
        <v>35</v>
      </c>
    </row>
    <row r="999" spans="1:18" s="56" customFormat="1" ht="18" customHeight="1" outlineLevel="1">
      <c r="A999" s="41">
        <f t="shared" si="127"/>
        <v>8.68</v>
      </c>
      <c r="B999" s="42">
        <f t="shared" si="124"/>
        <v>988</v>
      </c>
      <c r="C999" s="43">
        <v>41376</v>
      </c>
      <c r="D999" s="44" t="str">
        <f t="shared" si="125"/>
        <v>Nisan 2013</v>
      </c>
      <c r="E999" s="45" t="s">
        <v>35</v>
      </c>
      <c r="F999" s="46">
        <v>2</v>
      </c>
      <c r="G999" s="47">
        <v>6</v>
      </c>
      <c r="H999" s="48">
        <f t="shared" si="126"/>
        <v>12</v>
      </c>
      <c r="I999" s="57">
        <v>3.53389</v>
      </c>
      <c r="J999" s="50">
        <v>3.07</v>
      </c>
      <c r="K999" s="51">
        <f t="shared" si="128"/>
        <v>0.46389000000000014</v>
      </c>
      <c r="L999" s="53">
        <f t="shared" si="123"/>
        <v>2.6061099999999997</v>
      </c>
      <c r="M999" s="51">
        <f>IF(I999="",0,IF(K999&lt;0,Sayfa3!$P$5,Sayfa3!$S$5))</f>
        <v>0.15000000000000036</v>
      </c>
      <c r="N999" s="52" t="str">
        <f>IF(E999="","",IF(K999&lt;Sayfa3!$P$5,"P",IF(K999&gt;Sayfa3!$S$5,"P","")))</f>
        <v>P</v>
      </c>
      <c r="O999" s="53">
        <f t="shared" si="121"/>
        <v>2.4561099999999993</v>
      </c>
      <c r="P999" s="54">
        <f t="shared" si="122"/>
        <v>8.68</v>
      </c>
      <c r="Q999" s="55"/>
      <c r="R999" s="56" t="s">
        <v>35</v>
      </c>
    </row>
    <row r="1000" spans="1:18" s="56" customFormat="1" ht="18" customHeight="1" outlineLevel="1">
      <c r="A1000" s="41">
        <f t="shared" si="127"/>
        <v>8.68</v>
      </c>
      <c r="B1000" s="42">
        <f t="shared" si="124"/>
        <v>989</v>
      </c>
      <c r="C1000" s="43">
        <v>41376</v>
      </c>
      <c r="D1000" s="44" t="str">
        <f t="shared" si="125"/>
        <v>Nisan 2013</v>
      </c>
      <c r="E1000" s="45" t="s">
        <v>35</v>
      </c>
      <c r="F1000" s="46">
        <v>7</v>
      </c>
      <c r="G1000" s="47">
        <v>6</v>
      </c>
      <c r="H1000" s="48">
        <f t="shared" si="126"/>
        <v>42</v>
      </c>
      <c r="I1000" s="57">
        <v>3.53389</v>
      </c>
      <c r="J1000" s="50">
        <v>3.07</v>
      </c>
      <c r="K1000" s="51">
        <f t="shared" si="128"/>
        <v>0.46389000000000014</v>
      </c>
      <c r="L1000" s="53">
        <f t="shared" si="123"/>
        <v>2.6061099999999997</v>
      </c>
      <c r="M1000" s="51">
        <f>IF(I1000="",0,IF(K1000&lt;0,Sayfa3!$P$5,Sayfa3!$S$5))</f>
        <v>0.15000000000000036</v>
      </c>
      <c r="N1000" s="52" t="str">
        <f>IF(E1000="","",IF(K1000&lt;Sayfa3!$P$5,"P",IF(K1000&gt;Sayfa3!$S$5,"P","")))</f>
        <v>P</v>
      </c>
      <c r="O1000" s="53">
        <f t="shared" si="121"/>
        <v>2.4561099999999993</v>
      </c>
      <c r="P1000" s="54">
        <f t="shared" si="122"/>
        <v>8.68</v>
      </c>
      <c r="Q1000" s="55"/>
      <c r="R1000" s="56" t="s">
        <v>35</v>
      </c>
    </row>
    <row r="1001" spans="1:18" s="56" customFormat="1" ht="18" customHeight="1" outlineLevel="1">
      <c r="A1001" s="41">
        <f t="shared" si="127"/>
        <v>8.68</v>
      </c>
      <c r="B1001" s="42">
        <f t="shared" si="124"/>
        <v>990</v>
      </c>
      <c r="C1001" s="43">
        <v>41376</v>
      </c>
      <c r="D1001" s="44" t="str">
        <f t="shared" si="125"/>
        <v>Nisan 2013</v>
      </c>
      <c r="E1001" s="45" t="s">
        <v>35</v>
      </c>
      <c r="F1001" s="46">
        <v>3</v>
      </c>
      <c r="G1001" s="47">
        <v>6</v>
      </c>
      <c r="H1001" s="48">
        <f t="shared" si="126"/>
        <v>18</v>
      </c>
      <c r="I1001" s="57">
        <v>3.53389</v>
      </c>
      <c r="J1001" s="50">
        <v>3.07</v>
      </c>
      <c r="K1001" s="51">
        <f t="shared" si="128"/>
        <v>0.46389000000000014</v>
      </c>
      <c r="L1001" s="53">
        <f t="shared" si="123"/>
        <v>2.6061099999999997</v>
      </c>
      <c r="M1001" s="51">
        <f>IF(I1001="",0,IF(K1001&lt;0,Sayfa3!$P$5,Sayfa3!$S$5))</f>
        <v>0.15000000000000036</v>
      </c>
      <c r="N1001" s="52" t="str">
        <f>IF(E1001="","",IF(K1001&lt;Sayfa3!$P$5,"P",IF(K1001&gt;Sayfa3!$S$5,"P","")))</f>
        <v>P</v>
      </c>
      <c r="O1001" s="53">
        <f t="shared" si="121"/>
        <v>2.4561099999999993</v>
      </c>
      <c r="P1001" s="54">
        <f t="shared" si="122"/>
        <v>8.68</v>
      </c>
      <c r="Q1001" s="55"/>
      <c r="R1001" s="56" t="s">
        <v>35</v>
      </c>
    </row>
    <row r="1002" spans="1:18" s="56" customFormat="1" ht="18" customHeight="1" outlineLevel="1">
      <c r="A1002" s="41">
        <f t="shared" si="127"/>
        <v>8.68</v>
      </c>
      <c r="B1002" s="42">
        <f t="shared" si="124"/>
        <v>991</v>
      </c>
      <c r="C1002" s="43">
        <v>41376</v>
      </c>
      <c r="D1002" s="44" t="str">
        <f t="shared" si="125"/>
        <v>Nisan 2013</v>
      </c>
      <c r="E1002" s="45" t="s">
        <v>35</v>
      </c>
      <c r="F1002" s="46">
        <v>7</v>
      </c>
      <c r="G1002" s="47">
        <v>6</v>
      </c>
      <c r="H1002" s="48">
        <f t="shared" si="126"/>
        <v>42</v>
      </c>
      <c r="I1002" s="57">
        <v>3.53389</v>
      </c>
      <c r="J1002" s="50">
        <v>3.07</v>
      </c>
      <c r="K1002" s="51">
        <f t="shared" si="128"/>
        <v>0.46389000000000014</v>
      </c>
      <c r="L1002" s="53">
        <f t="shared" si="123"/>
        <v>2.6061099999999997</v>
      </c>
      <c r="M1002" s="51">
        <f>IF(I1002="",0,IF(K1002&lt;0,Sayfa3!$P$5,Sayfa3!$S$5))</f>
        <v>0.15000000000000036</v>
      </c>
      <c r="N1002" s="52" t="str">
        <f>IF(E1002="","",IF(K1002&lt;Sayfa3!$P$5,"P",IF(K1002&gt;Sayfa3!$S$5,"P","")))</f>
        <v>P</v>
      </c>
      <c r="O1002" s="53">
        <f t="shared" si="121"/>
        <v>2.4561099999999993</v>
      </c>
      <c r="P1002" s="54">
        <f t="shared" si="122"/>
        <v>8.68</v>
      </c>
      <c r="Q1002" s="55"/>
      <c r="R1002" s="56" t="s">
        <v>35</v>
      </c>
    </row>
    <row r="1003" spans="1:18" s="56" customFormat="1" ht="18" customHeight="1" outlineLevel="1">
      <c r="A1003" s="41">
        <f t="shared" si="127"/>
        <v>8.68</v>
      </c>
      <c r="B1003" s="42">
        <f t="shared" si="124"/>
        <v>992</v>
      </c>
      <c r="C1003" s="43">
        <v>41376</v>
      </c>
      <c r="D1003" s="44" t="str">
        <f t="shared" si="125"/>
        <v>Nisan 2013</v>
      </c>
      <c r="E1003" s="45" t="s">
        <v>35</v>
      </c>
      <c r="F1003" s="46">
        <v>3</v>
      </c>
      <c r="G1003" s="47">
        <v>6</v>
      </c>
      <c r="H1003" s="48">
        <f t="shared" si="126"/>
        <v>18</v>
      </c>
      <c r="I1003" s="57">
        <v>3.53389</v>
      </c>
      <c r="J1003" s="50">
        <v>3.07</v>
      </c>
      <c r="K1003" s="51">
        <f t="shared" si="128"/>
        <v>0.46389000000000014</v>
      </c>
      <c r="L1003" s="53">
        <f t="shared" si="123"/>
        <v>2.6061099999999997</v>
      </c>
      <c r="M1003" s="51">
        <f>IF(I1003="",0,IF(K1003&lt;0,Sayfa3!$P$5,Sayfa3!$S$5))</f>
        <v>0.15000000000000036</v>
      </c>
      <c r="N1003" s="52" t="str">
        <f>IF(E1003="","",IF(K1003&lt;Sayfa3!$P$5,"P",IF(K1003&gt;Sayfa3!$S$5,"P","")))</f>
        <v>P</v>
      </c>
      <c r="O1003" s="53">
        <f t="shared" si="121"/>
        <v>2.4561099999999993</v>
      </c>
      <c r="P1003" s="54">
        <f t="shared" si="122"/>
        <v>8.68</v>
      </c>
      <c r="Q1003" s="55"/>
      <c r="R1003" s="56" t="s">
        <v>35</v>
      </c>
    </row>
    <row r="1004" spans="1:18" s="56" customFormat="1" ht="18" customHeight="1" outlineLevel="1">
      <c r="A1004" s="41">
        <f t="shared" si="127"/>
        <v>8.68</v>
      </c>
      <c r="B1004" s="42">
        <f t="shared" si="124"/>
        <v>993</v>
      </c>
      <c r="C1004" s="43">
        <v>41376</v>
      </c>
      <c r="D1004" s="44" t="str">
        <f t="shared" si="125"/>
        <v>Nisan 2013</v>
      </c>
      <c r="E1004" s="45" t="s">
        <v>35</v>
      </c>
      <c r="F1004" s="46">
        <v>7</v>
      </c>
      <c r="G1004" s="47">
        <v>6</v>
      </c>
      <c r="H1004" s="48">
        <f t="shared" si="126"/>
        <v>42</v>
      </c>
      <c r="I1004" s="57">
        <v>3.53389</v>
      </c>
      <c r="J1004" s="50">
        <v>3.07</v>
      </c>
      <c r="K1004" s="51">
        <f t="shared" si="128"/>
        <v>0.46389000000000014</v>
      </c>
      <c r="L1004" s="53">
        <f t="shared" si="123"/>
        <v>2.6061099999999997</v>
      </c>
      <c r="M1004" s="51">
        <f>IF(I1004="",0,IF(K1004&lt;0,Sayfa3!$P$5,Sayfa3!$S$5))</f>
        <v>0.15000000000000036</v>
      </c>
      <c r="N1004" s="52" t="str">
        <f>IF(E1004="","",IF(K1004&lt;Sayfa3!$P$5,"P",IF(K1004&gt;Sayfa3!$S$5,"P","")))</f>
        <v>P</v>
      </c>
      <c r="O1004" s="53">
        <f t="shared" si="121"/>
        <v>2.4561099999999993</v>
      </c>
      <c r="P1004" s="54">
        <f t="shared" si="122"/>
        <v>8.68</v>
      </c>
      <c r="Q1004" s="55"/>
      <c r="R1004" s="56" t="s">
        <v>35</v>
      </c>
    </row>
    <row r="1005" spans="1:18" s="56" customFormat="1" ht="18" customHeight="1" outlineLevel="1">
      <c r="A1005" s="41">
        <f t="shared" si="127"/>
        <v>8.68</v>
      </c>
      <c r="B1005" s="42">
        <f t="shared" si="124"/>
        <v>994</v>
      </c>
      <c r="C1005" s="43">
        <v>41376</v>
      </c>
      <c r="D1005" s="44" t="str">
        <f t="shared" si="125"/>
        <v>Nisan 2013</v>
      </c>
      <c r="E1005" s="45" t="s">
        <v>35</v>
      </c>
      <c r="F1005" s="46">
        <v>3</v>
      </c>
      <c r="G1005" s="47">
        <v>6</v>
      </c>
      <c r="H1005" s="48">
        <f t="shared" si="126"/>
        <v>18</v>
      </c>
      <c r="I1005" s="57">
        <v>3.53389</v>
      </c>
      <c r="J1005" s="50">
        <v>3.07</v>
      </c>
      <c r="K1005" s="51">
        <f t="shared" si="128"/>
        <v>0.46389000000000014</v>
      </c>
      <c r="L1005" s="53">
        <f t="shared" si="123"/>
        <v>2.6061099999999997</v>
      </c>
      <c r="M1005" s="51">
        <f>IF(I1005="",0,IF(K1005&lt;0,Sayfa3!$P$5,Sayfa3!$S$5))</f>
        <v>0.15000000000000036</v>
      </c>
      <c r="N1005" s="52" t="str">
        <f>IF(E1005="","",IF(K1005&lt;Sayfa3!$P$5,"P",IF(K1005&gt;Sayfa3!$S$5,"P","")))</f>
        <v>P</v>
      </c>
      <c r="O1005" s="53">
        <f t="shared" si="121"/>
        <v>2.4561099999999993</v>
      </c>
      <c r="P1005" s="54">
        <f t="shared" si="122"/>
        <v>8.68</v>
      </c>
      <c r="Q1005" s="55"/>
      <c r="R1005" s="56" t="s">
        <v>35</v>
      </c>
    </row>
    <row r="1006" spans="1:18" s="56" customFormat="1" ht="18" customHeight="1" outlineLevel="1">
      <c r="A1006" s="41">
        <f t="shared" si="127"/>
        <v>8.68</v>
      </c>
      <c r="B1006" s="42">
        <f t="shared" si="124"/>
        <v>995</v>
      </c>
      <c r="C1006" s="43">
        <v>41376</v>
      </c>
      <c r="D1006" s="44" t="str">
        <f t="shared" si="125"/>
        <v>Nisan 2013</v>
      </c>
      <c r="E1006" s="45" t="s">
        <v>35</v>
      </c>
      <c r="F1006" s="46">
        <v>2</v>
      </c>
      <c r="G1006" s="47">
        <v>6</v>
      </c>
      <c r="H1006" s="48">
        <f t="shared" si="126"/>
        <v>12</v>
      </c>
      <c r="I1006" s="57">
        <v>3.53389</v>
      </c>
      <c r="J1006" s="50">
        <v>3.07</v>
      </c>
      <c r="K1006" s="51">
        <f t="shared" si="128"/>
        <v>0.46389000000000014</v>
      </c>
      <c r="L1006" s="53">
        <f t="shared" si="123"/>
        <v>2.6061099999999997</v>
      </c>
      <c r="M1006" s="51">
        <f>IF(I1006="",0,IF(K1006&lt;0,Sayfa3!$P$5,Sayfa3!$S$5))</f>
        <v>0.15000000000000036</v>
      </c>
      <c r="N1006" s="52" t="str">
        <f>IF(E1006="","",IF(K1006&lt;Sayfa3!$P$5,"P",IF(K1006&gt;Sayfa3!$S$5,"P","")))</f>
        <v>P</v>
      </c>
      <c r="O1006" s="53">
        <f t="shared" si="121"/>
        <v>2.4561099999999993</v>
      </c>
      <c r="P1006" s="54">
        <f t="shared" si="122"/>
        <v>8.68</v>
      </c>
      <c r="Q1006" s="55"/>
      <c r="R1006" s="56" t="s">
        <v>35</v>
      </c>
    </row>
    <row r="1007" spans="1:18" s="56" customFormat="1" ht="18" customHeight="1" outlineLevel="1">
      <c r="A1007" s="41">
        <f t="shared" si="127"/>
        <v>8.68</v>
      </c>
      <c r="B1007" s="42">
        <f t="shared" si="124"/>
        <v>996</v>
      </c>
      <c r="C1007" s="43">
        <v>41376</v>
      </c>
      <c r="D1007" s="44" t="str">
        <f t="shared" si="125"/>
        <v>Nisan 2013</v>
      </c>
      <c r="E1007" s="45" t="s">
        <v>35</v>
      </c>
      <c r="F1007" s="46">
        <v>5</v>
      </c>
      <c r="G1007" s="47">
        <v>6</v>
      </c>
      <c r="H1007" s="48">
        <f t="shared" si="126"/>
        <v>30</v>
      </c>
      <c r="I1007" s="57">
        <v>3.53389</v>
      </c>
      <c r="J1007" s="50">
        <v>3.07</v>
      </c>
      <c r="K1007" s="51">
        <f t="shared" si="128"/>
        <v>0.46389000000000014</v>
      </c>
      <c r="L1007" s="53">
        <f t="shared" si="123"/>
        <v>2.6061099999999997</v>
      </c>
      <c r="M1007" s="51">
        <f>IF(I1007="",0,IF(K1007&lt;0,Sayfa3!$P$5,Sayfa3!$S$5))</f>
        <v>0.15000000000000036</v>
      </c>
      <c r="N1007" s="52" t="str">
        <f>IF(E1007="","",IF(K1007&lt;Sayfa3!$P$5,"P",IF(K1007&gt;Sayfa3!$S$5,"P","")))</f>
        <v>P</v>
      </c>
      <c r="O1007" s="53">
        <f t="shared" si="121"/>
        <v>2.4561099999999993</v>
      </c>
      <c r="P1007" s="54">
        <f t="shared" si="122"/>
        <v>8.68</v>
      </c>
      <c r="Q1007" s="55"/>
      <c r="R1007" s="56" t="s">
        <v>35</v>
      </c>
    </row>
    <row r="1008" spans="1:18" s="56" customFormat="1" ht="18" customHeight="1" outlineLevel="1">
      <c r="A1008" s="41">
        <f t="shared" si="127"/>
        <v>8.68</v>
      </c>
      <c r="B1008" s="42">
        <f t="shared" si="124"/>
        <v>997</v>
      </c>
      <c r="C1008" s="43">
        <v>41376</v>
      </c>
      <c r="D1008" s="44" t="str">
        <f t="shared" si="125"/>
        <v>Nisan 2013</v>
      </c>
      <c r="E1008" s="45" t="s">
        <v>35</v>
      </c>
      <c r="F1008" s="46">
        <v>7</v>
      </c>
      <c r="G1008" s="47">
        <v>6</v>
      </c>
      <c r="H1008" s="48">
        <f t="shared" si="126"/>
        <v>42</v>
      </c>
      <c r="I1008" s="57">
        <v>3.53389</v>
      </c>
      <c r="J1008" s="50">
        <v>3.07</v>
      </c>
      <c r="K1008" s="51">
        <f t="shared" si="128"/>
        <v>0.46389000000000014</v>
      </c>
      <c r="L1008" s="53">
        <f t="shared" si="123"/>
        <v>2.6061099999999997</v>
      </c>
      <c r="M1008" s="51">
        <f>IF(I1008="",0,IF(K1008&lt;0,Sayfa3!$P$5,Sayfa3!$S$5))</f>
        <v>0.15000000000000036</v>
      </c>
      <c r="N1008" s="52" t="str">
        <f>IF(E1008="","",IF(K1008&lt;Sayfa3!$P$5,"P",IF(K1008&gt;Sayfa3!$S$5,"P","")))</f>
        <v>P</v>
      </c>
      <c r="O1008" s="53">
        <f t="shared" si="121"/>
        <v>2.4561099999999993</v>
      </c>
      <c r="P1008" s="54">
        <f t="shared" si="122"/>
        <v>8.68</v>
      </c>
      <c r="Q1008" s="55"/>
      <c r="R1008" s="56" t="s">
        <v>35</v>
      </c>
    </row>
    <row r="1009" spans="1:18" s="56" customFormat="1" ht="18" customHeight="1" outlineLevel="1">
      <c r="A1009" s="41">
        <f t="shared" si="127"/>
        <v>8.68</v>
      </c>
      <c r="B1009" s="42">
        <f t="shared" si="124"/>
        <v>998</v>
      </c>
      <c r="C1009" s="43">
        <v>41376</v>
      </c>
      <c r="D1009" s="44" t="str">
        <f t="shared" si="125"/>
        <v>Nisan 2013</v>
      </c>
      <c r="E1009" s="45" t="s">
        <v>35</v>
      </c>
      <c r="F1009" s="46">
        <v>3</v>
      </c>
      <c r="G1009" s="47">
        <v>6</v>
      </c>
      <c r="H1009" s="48">
        <f t="shared" si="126"/>
        <v>18</v>
      </c>
      <c r="I1009" s="57">
        <v>3.53389</v>
      </c>
      <c r="J1009" s="50">
        <v>3.07</v>
      </c>
      <c r="K1009" s="51">
        <f t="shared" si="128"/>
        <v>0.46389000000000014</v>
      </c>
      <c r="L1009" s="53">
        <f t="shared" si="123"/>
        <v>2.6061099999999997</v>
      </c>
      <c r="M1009" s="51">
        <f>IF(I1009="",0,IF(K1009&lt;0,Sayfa3!$P$5,Sayfa3!$S$5))</f>
        <v>0.15000000000000036</v>
      </c>
      <c r="N1009" s="52" t="str">
        <f>IF(E1009="","",IF(K1009&lt;Sayfa3!$P$5,"P",IF(K1009&gt;Sayfa3!$S$5,"P","")))</f>
        <v>P</v>
      </c>
      <c r="O1009" s="53">
        <f t="shared" si="121"/>
        <v>2.4561099999999993</v>
      </c>
      <c r="P1009" s="54">
        <f t="shared" si="122"/>
        <v>8.68</v>
      </c>
      <c r="Q1009" s="55"/>
      <c r="R1009" s="56" t="s">
        <v>35</v>
      </c>
    </row>
    <row r="1010" spans="1:18" s="56" customFormat="1" ht="18" customHeight="1" outlineLevel="1">
      <c r="A1010" s="41">
        <f t="shared" si="127"/>
        <v>8.68</v>
      </c>
      <c r="B1010" s="42">
        <f t="shared" si="124"/>
        <v>999</v>
      </c>
      <c r="C1010" s="43">
        <v>41376</v>
      </c>
      <c r="D1010" s="44" t="str">
        <f t="shared" si="125"/>
        <v>Nisan 2013</v>
      </c>
      <c r="E1010" s="45" t="s">
        <v>35</v>
      </c>
      <c r="F1010" s="46">
        <v>5</v>
      </c>
      <c r="G1010" s="47">
        <v>6</v>
      </c>
      <c r="H1010" s="48">
        <f t="shared" si="126"/>
        <v>30</v>
      </c>
      <c r="I1010" s="57">
        <v>3.53389</v>
      </c>
      <c r="J1010" s="50">
        <v>3.07</v>
      </c>
      <c r="K1010" s="51">
        <f t="shared" si="128"/>
        <v>0.46389000000000014</v>
      </c>
      <c r="L1010" s="53">
        <f t="shared" si="123"/>
        <v>2.6061099999999997</v>
      </c>
      <c r="M1010" s="51">
        <f>IF(I1010="",0,IF(K1010&lt;0,Sayfa3!$P$5,Sayfa3!$S$5))</f>
        <v>0.15000000000000036</v>
      </c>
      <c r="N1010" s="52" t="str">
        <f>IF(E1010="","",IF(K1010&lt;Sayfa3!$P$5,"P",IF(K1010&gt;Sayfa3!$S$5,"P","")))</f>
        <v>P</v>
      </c>
      <c r="O1010" s="53">
        <f t="shared" si="121"/>
        <v>2.4561099999999993</v>
      </c>
      <c r="P1010" s="54">
        <f t="shared" si="122"/>
        <v>8.68</v>
      </c>
      <c r="Q1010" s="55"/>
      <c r="R1010" s="56" t="s">
        <v>35</v>
      </c>
    </row>
    <row r="1011" spans="1:18" s="56" customFormat="1" ht="18" customHeight="1" outlineLevel="1">
      <c r="A1011" s="41">
        <f t="shared" si="127"/>
        <v>8.68</v>
      </c>
      <c r="B1011" s="42">
        <f t="shared" si="124"/>
        <v>1000</v>
      </c>
      <c r="C1011" s="43">
        <v>41376</v>
      </c>
      <c r="D1011" s="44" t="str">
        <f t="shared" si="125"/>
        <v>Nisan 2013</v>
      </c>
      <c r="E1011" s="45" t="s">
        <v>35</v>
      </c>
      <c r="F1011" s="46">
        <v>2</v>
      </c>
      <c r="G1011" s="47">
        <v>6</v>
      </c>
      <c r="H1011" s="48">
        <f t="shared" si="126"/>
        <v>12</v>
      </c>
      <c r="I1011" s="57">
        <v>3.53389</v>
      </c>
      <c r="J1011" s="50">
        <v>3.07</v>
      </c>
      <c r="K1011" s="51">
        <f t="shared" si="128"/>
        <v>0.46389000000000014</v>
      </c>
      <c r="L1011" s="53">
        <f t="shared" si="123"/>
        <v>2.6061099999999997</v>
      </c>
      <c r="M1011" s="51">
        <f>IF(I1011="",0,IF(K1011&lt;0,Sayfa3!$P$5,Sayfa3!$S$5))</f>
        <v>0.15000000000000036</v>
      </c>
      <c r="N1011" s="52" t="str">
        <f>IF(E1011="","",IF(K1011&lt;Sayfa3!$P$5,"P",IF(K1011&gt;Sayfa3!$S$5,"P","")))</f>
        <v>P</v>
      </c>
      <c r="O1011" s="53">
        <f t="shared" si="121"/>
        <v>2.4561099999999993</v>
      </c>
      <c r="P1011" s="54">
        <f t="shared" si="122"/>
        <v>8.68</v>
      </c>
      <c r="Q1011" s="55"/>
      <c r="R1011" s="56" t="s">
        <v>35</v>
      </c>
    </row>
    <row r="1012" spans="1:18" s="56" customFormat="1" ht="18" customHeight="1" outlineLevel="1">
      <c r="A1012" s="41">
        <f t="shared" si="127"/>
        <v>8.68</v>
      </c>
      <c r="B1012" s="42">
        <f t="shared" si="124"/>
        <v>1001</v>
      </c>
      <c r="C1012" s="43">
        <v>41376</v>
      </c>
      <c r="D1012" s="44" t="str">
        <f t="shared" si="125"/>
        <v>Nisan 2013</v>
      </c>
      <c r="E1012" s="45" t="s">
        <v>35</v>
      </c>
      <c r="F1012" s="46">
        <v>3</v>
      </c>
      <c r="G1012" s="47">
        <v>6</v>
      </c>
      <c r="H1012" s="48">
        <f t="shared" si="126"/>
        <v>18</v>
      </c>
      <c r="I1012" s="57">
        <v>3.53389</v>
      </c>
      <c r="J1012" s="50">
        <v>3.07</v>
      </c>
      <c r="K1012" s="51">
        <f t="shared" si="128"/>
        <v>0.46389000000000014</v>
      </c>
      <c r="L1012" s="53">
        <f t="shared" si="123"/>
        <v>2.6061099999999997</v>
      </c>
      <c r="M1012" s="51">
        <f>IF(I1012="",0,IF(K1012&lt;0,Sayfa3!$P$5,Sayfa3!$S$5))</f>
        <v>0.15000000000000036</v>
      </c>
      <c r="N1012" s="52" t="str">
        <f>IF(E1012="","",IF(K1012&lt;Sayfa3!$P$5,"P",IF(K1012&gt;Sayfa3!$S$5,"P","")))</f>
        <v>P</v>
      </c>
      <c r="O1012" s="53">
        <f t="shared" si="121"/>
        <v>2.4561099999999993</v>
      </c>
      <c r="P1012" s="54">
        <f t="shared" si="122"/>
        <v>8.68</v>
      </c>
      <c r="Q1012" s="55"/>
      <c r="R1012" s="56" t="s">
        <v>35</v>
      </c>
    </row>
    <row r="1013" spans="1:18" s="56" customFormat="1" ht="18" customHeight="1" outlineLevel="1">
      <c r="A1013" s="41">
        <f t="shared" si="127"/>
        <v>8.68</v>
      </c>
      <c r="B1013" s="42">
        <f t="shared" si="124"/>
        <v>1002</v>
      </c>
      <c r="C1013" s="43">
        <v>41376</v>
      </c>
      <c r="D1013" s="44" t="str">
        <f t="shared" si="125"/>
        <v>Nisan 2013</v>
      </c>
      <c r="E1013" s="45" t="s">
        <v>35</v>
      </c>
      <c r="F1013" s="46">
        <v>7</v>
      </c>
      <c r="G1013" s="47">
        <v>6</v>
      </c>
      <c r="H1013" s="48">
        <f t="shared" si="126"/>
        <v>42</v>
      </c>
      <c r="I1013" s="57">
        <v>3.53389</v>
      </c>
      <c r="J1013" s="50">
        <v>3.07</v>
      </c>
      <c r="K1013" s="51">
        <f t="shared" si="128"/>
        <v>0.46389000000000014</v>
      </c>
      <c r="L1013" s="53">
        <f t="shared" si="123"/>
        <v>2.6061099999999997</v>
      </c>
      <c r="M1013" s="51">
        <f>IF(I1013="",0,IF(K1013&lt;0,Sayfa3!$P$5,Sayfa3!$S$5))</f>
        <v>0.15000000000000036</v>
      </c>
      <c r="N1013" s="52" t="str">
        <f>IF(E1013="","",IF(K1013&lt;Sayfa3!$P$5,"P",IF(K1013&gt;Sayfa3!$S$5,"P","")))</f>
        <v>P</v>
      </c>
      <c r="O1013" s="53">
        <f t="shared" si="121"/>
        <v>2.4561099999999993</v>
      </c>
      <c r="P1013" s="54">
        <f t="shared" si="122"/>
        <v>8.68</v>
      </c>
      <c r="Q1013" s="55"/>
      <c r="R1013" s="56" t="s">
        <v>35</v>
      </c>
    </row>
    <row r="1014" spans="1:18" s="56" customFormat="1" ht="18" customHeight="1" outlineLevel="1">
      <c r="A1014" s="41">
        <f t="shared" si="127"/>
        <v>8.68</v>
      </c>
      <c r="B1014" s="42">
        <f t="shared" si="124"/>
        <v>1003</v>
      </c>
      <c r="C1014" s="43">
        <v>41376</v>
      </c>
      <c r="D1014" s="44" t="str">
        <f t="shared" si="125"/>
        <v>Nisan 2013</v>
      </c>
      <c r="E1014" s="45" t="s">
        <v>35</v>
      </c>
      <c r="F1014" s="46">
        <v>6</v>
      </c>
      <c r="G1014" s="47">
        <v>6</v>
      </c>
      <c r="H1014" s="48">
        <f t="shared" si="126"/>
        <v>36</v>
      </c>
      <c r="I1014" s="57">
        <v>3.53389</v>
      </c>
      <c r="J1014" s="50">
        <v>3.07</v>
      </c>
      <c r="K1014" s="51">
        <f t="shared" si="128"/>
        <v>0.46389000000000014</v>
      </c>
      <c r="L1014" s="53">
        <f t="shared" si="123"/>
        <v>2.6061099999999997</v>
      </c>
      <c r="M1014" s="51">
        <f>IF(I1014="",0,IF(K1014&lt;0,Sayfa3!$P$5,Sayfa3!$S$5))</f>
        <v>0.15000000000000036</v>
      </c>
      <c r="N1014" s="52" t="str">
        <f>IF(E1014="","",IF(K1014&lt;Sayfa3!$P$5,"P",IF(K1014&gt;Sayfa3!$S$5,"P","")))</f>
        <v>P</v>
      </c>
      <c r="O1014" s="53">
        <f t="shared" si="121"/>
        <v>2.4561099999999993</v>
      </c>
      <c r="P1014" s="54">
        <f t="shared" si="122"/>
        <v>8.68</v>
      </c>
      <c r="Q1014" s="55"/>
      <c r="R1014" s="56" t="s">
        <v>35</v>
      </c>
    </row>
    <row r="1015" spans="1:18" s="56" customFormat="1" ht="18" customHeight="1" outlineLevel="1">
      <c r="A1015" s="41">
        <f t="shared" si="127"/>
        <v>8.76</v>
      </c>
      <c r="B1015" s="42">
        <f t="shared" si="124"/>
        <v>1004</v>
      </c>
      <c r="C1015" s="43">
        <v>41385</v>
      </c>
      <c r="D1015" s="44" t="str">
        <f t="shared" si="125"/>
        <v>Nisan 2013</v>
      </c>
      <c r="E1015" s="45" t="s">
        <v>36</v>
      </c>
      <c r="F1015" s="46">
        <v>5.5</v>
      </c>
      <c r="G1015" s="47">
        <v>6</v>
      </c>
      <c r="H1015" s="48">
        <f t="shared" si="126"/>
        <v>33</v>
      </c>
      <c r="I1015" s="57">
        <v>3.457627</v>
      </c>
      <c r="J1015" s="50">
        <v>3.07</v>
      </c>
      <c r="K1015" s="51">
        <f t="shared" si="128"/>
        <v>0.38762700000000017</v>
      </c>
      <c r="L1015" s="53">
        <f t="shared" si="123"/>
        <v>2.6823729999999997</v>
      </c>
      <c r="M1015" s="51">
        <f>IF(I1015="",0,IF(K1015&lt;0,Sayfa3!$P$5,Sayfa3!$S$5))</f>
        <v>0.15000000000000036</v>
      </c>
      <c r="N1015" s="52" t="str">
        <f>IF(E1015="","",IF(K1015&lt;Sayfa3!$P$5,"P",IF(K1015&gt;Sayfa3!$S$5,"P","")))</f>
        <v>P</v>
      </c>
      <c r="O1015" s="53">
        <f t="shared" si="121"/>
        <v>2.5323729999999993</v>
      </c>
      <c r="P1015" s="54">
        <f t="shared" si="122"/>
        <v>8.76</v>
      </c>
      <c r="Q1015" s="55"/>
      <c r="R1015" s="56" t="s">
        <v>36</v>
      </c>
    </row>
    <row r="1016" spans="1:18" s="56" customFormat="1" ht="18" customHeight="1" outlineLevel="1">
      <c r="A1016" s="41">
        <f t="shared" si="127"/>
        <v>8.76</v>
      </c>
      <c r="B1016" s="42">
        <f t="shared" si="124"/>
        <v>1005</v>
      </c>
      <c r="C1016" s="43">
        <v>41385</v>
      </c>
      <c r="D1016" s="44" t="str">
        <f t="shared" si="125"/>
        <v>Nisan 2013</v>
      </c>
      <c r="E1016" s="45" t="s">
        <v>36</v>
      </c>
      <c r="F1016" s="46">
        <v>7.5</v>
      </c>
      <c r="G1016" s="47">
        <v>6</v>
      </c>
      <c r="H1016" s="48">
        <f t="shared" si="126"/>
        <v>45</v>
      </c>
      <c r="I1016" s="57">
        <v>3.457627</v>
      </c>
      <c r="J1016" s="50">
        <v>3.07</v>
      </c>
      <c r="K1016" s="51">
        <f t="shared" si="128"/>
        <v>0.38762700000000017</v>
      </c>
      <c r="L1016" s="53">
        <f t="shared" si="123"/>
        <v>2.6823729999999997</v>
      </c>
      <c r="M1016" s="51">
        <f>IF(I1016="",0,IF(K1016&lt;0,Sayfa3!$P$5,Sayfa3!$S$5))</f>
        <v>0.15000000000000036</v>
      </c>
      <c r="N1016" s="52" t="str">
        <f>IF(E1016="","",IF(K1016&lt;Sayfa3!$P$5,"P",IF(K1016&gt;Sayfa3!$S$5,"P","")))</f>
        <v>P</v>
      </c>
      <c r="O1016" s="53">
        <f t="shared" si="121"/>
        <v>2.5323729999999993</v>
      </c>
      <c r="P1016" s="54">
        <f t="shared" si="122"/>
        <v>8.76</v>
      </c>
      <c r="Q1016" s="55"/>
      <c r="R1016" s="56" t="s">
        <v>36</v>
      </c>
    </row>
    <row r="1017" spans="1:18" s="56" customFormat="1" ht="18" customHeight="1" outlineLevel="1">
      <c r="A1017" s="41">
        <f t="shared" si="127"/>
        <v>8.76</v>
      </c>
      <c r="B1017" s="42">
        <f t="shared" si="124"/>
        <v>1006</v>
      </c>
      <c r="C1017" s="43">
        <v>41385</v>
      </c>
      <c r="D1017" s="44" t="str">
        <f t="shared" si="125"/>
        <v>Nisan 2013</v>
      </c>
      <c r="E1017" s="45" t="s">
        <v>36</v>
      </c>
      <c r="F1017" s="46">
        <v>7.5</v>
      </c>
      <c r="G1017" s="47">
        <v>6</v>
      </c>
      <c r="H1017" s="48">
        <f t="shared" si="126"/>
        <v>45</v>
      </c>
      <c r="I1017" s="57">
        <v>3.457627</v>
      </c>
      <c r="J1017" s="50">
        <v>3.07</v>
      </c>
      <c r="K1017" s="51">
        <f t="shared" si="128"/>
        <v>0.38762700000000017</v>
      </c>
      <c r="L1017" s="53">
        <f t="shared" si="123"/>
        <v>2.6823729999999997</v>
      </c>
      <c r="M1017" s="51">
        <f>IF(I1017="",0,IF(K1017&lt;0,Sayfa3!$P$5,Sayfa3!$S$5))</f>
        <v>0.15000000000000036</v>
      </c>
      <c r="N1017" s="52" t="str">
        <f>IF(E1017="","",IF(K1017&lt;Sayfa3!$P$5,"P",IF(K1017&gt;Sayfa3!$S$5,"P","")))</f>
        <v>P</v>
      </c>
      <c r="O1017" s="53">
        <f t="shared" si="121"/>
        <v>2.5323729999999993</v>
      </c>
      <c r="P1017" s="54">
        <f t="shared" si="122"/>
        <v>8.76</v>
      </c>
      <c r="Q1017" s="55"/>
      <c r="R1017" s="56" t="s">
        <v>36</v>
      </c>
    </row>
    <row r="1018" spans="1:18" s="56" customFormat="1" ht="18" customHeight="1" outlineLevel="1">
      <c r="A1018" s="41">
        <f t="shared" si="127"/>
        <v>8.76</v>
      </c>
      <c r="B1018" s="42">
        <f t="shared" si="124"/>
        <v>1007</v>
      </c>
      <c r="C1018" s="43">
        <v>41385</v>
      </c>
      <c r="D1018" s="44" t="str">
        <f t="shared" si="125"/>
        <v>Nisan 2013</v>
      </c>
      <c r="E1018" s="45" t="s">
        <v>36</v>
      </c>
      <c r="F1018" s="46">
        <v>5</v>
      </c>
      <c r="G1018" s="47">
        <v>6</v>
      </c>
      <c r="H1018" s="48">
        <f t="shared" si="126"/>
        <v>30</v>
      </c>
      <c r="I1018" s="57">
        <v>3.457627</v>
      </c>
      <c r="J1018" s="50">
        <v>3.07</v>
      </c>
      <c r="K1018" s="51">
        <f t="shared" si="128"/>
        <v>0.38762700000000017</v>
      </c>
      <c r="L1018" s="53">
        <f t="shared" si="123"/>
        <v>2.6823729999999997</v>
      </c>
      <c r="M1018" s="51">
        <f>IF(I1018="",0,IF(K1018&lt;0,Sayfa3!$P$5,Sayfa3!$S$5))</f>
        <v>0.15000000000000036</v>
      </c>
      <c r="N1018" s="52" t="str">
        <f>IF(E1018="","",IF(K1018&lt;Sayfa3!$P$5,"P",IF(K1018&gt;Sayfa3!$S$5,"P","")))</f>
        <v>P</v>
      </c>
      <c r="O1018" s="53">
        <f t="shared" si="121"/>
        <v>2.5323729999999993</v>
      </c>
      <c r="P1018" s="54">
        <f t="shared" si="122"/>
        <v>8.76</v>
      </c>
      <c r="Q1018" s="55"/>
      <c r="R1018" s="56" t="s">
        <v>36</v>
      </c>
    </row>
    <row r="1019" spans="1:18" s="56" customFormat="1" ht="18" customHeight="1" outlineLevel="1">
      <c r="A1019" s="41">
        <f t="shared" si="127"/>
        <v>8.76</v>
      </c>
      <c r="B1019" s="42">
        <f t="shared" si="124"/>
        <v>1008</v>
      </c>
      <c r="C1019" s="43">
        <v>41385</v>
      </c>
      <c r="D1019" s="44" t="str">
        <f t="shared" si="125"/>
        <v>Nisan 2013</v>
      </c>
      <c r="E1019" s="45" t="s">
        <v>36</v>
      </c>
      <c r="F1019" s="46">
        <v>2</v>
      </c>
      <c r="G1019" s="47">
        <v>6</v>
      </c>
      <c r="H1019" s="48">
        <f t="shared" si="126"/>
        <v>12</v>
      </c>
      <c r="I1019" s="57">
        <v>3.457627</v>
      </c>
      <c r="J1019" s="50">
        <v>3.07</v>
      </c>
      <c r="K1019" s="51">
        <f t="shared" si="128"/>
        <v>0.38762700000000017</v>
      </c>
      <c r="L1019" s="53">
        <f t="shared" si="123"/>
        <v>2.6823729999999997</v>
      </c>
      <c r="M1019" s="51">
        <f>IF(I1019="",0,IF(K1019&lt;0,Sayfa3!$P$5,Sayfa3!$S$5))</f>
        <v>0.15000000000000036</v>
      </c>
      <c r="N1019" s="52" t="str">
        <f>IF(E1019="","",IF(K1019&lt;Sayfa3!$P$5,"P",IF(K1019&gt;Sayfa3!$S$5,"P","")))</f>
        <v>P</v>
      </c>
      <c r="O1019" s="53">
        <f t="shared" si="121"/>
        <v>2.5323729999999993</v>
      </c>
      <c r="P1019" s="54">
        <f t="shared" si="122"/>
        <v>8.76</v>
      </c>
      <c r="Q1019" s="55"/>
      <c r="R1019" s="56" t="s">
        <v>36</v>
      </c>
    </row>
    <row r="1020" spans="1:18" s="56" customFormat="1" ht="18" customHeight="1" outlineLevel="1">
      <c r="A1020" s="41">
        <f t="shared" si="127"/>
        <v>8.76</v>
      </c>
      <c r="B1020" s="42">
        <f t="shared" si="124"/>
        <v>1009</v>
      </c>
      <c r="C1020" s="43">
        <v>41386</v>
      </c>
      <c r="D1020" s="44" t="str">
        <f t="shared" si="125"/>
        <v>Nisan 2013</v>
      </c>
      <c r="E1020" s="45" t="s">
        <v>36</v>
      </c>
      <c r="F1020" s="46">
        <v>5</v>
      </c>
      <c r="G1020" s="47">
        <v>6</v>
      </c>
      <c r="H1020" s="48">
        <f t="shared" si="126"/>
        <v>30</v>
      </c>
      <c r="I1020" s="57">
        <v>3.457627</v>
      </c>
      <c r="J1020" s="50">
        <v>3.07</v>
      </c>
      <c r="K1020" s="51">
        <f t="shared" si="128"/>
        <v>0.38762700000000017</v>
      </c>
      <c r="L1020" s="53">
        <f t="shared" si="123"/>
        <v>2.6823729999999997</v>
      </c>
      <c r="M1020" s="51">
        <f>IF(I1020="",0,IF(K1020&lt;0,Sayfa3!$P$5,Sayfa3!$S$5))</f>
        <v>0.15000000000000036</v>
      </c>
      <c r="N1020" s="52" t="str">
        <f>IF(E1020="","",IF(K1020&lt;Sayfa3!$P$5,"P",IF(K1020&gt;Sayfa3!$S$5,"P","")))</f>
        <v>P</v>
      </c>
      <c r="O1020" s="53">
        <f t="shared" si="121"/>
        <v>2.5323729999999993</v>
      </c>
      <c r="P1020" s="54">
        <f t="shared" si="122"/>
        <v>8.76</v>
      </c>
      <c r="Q1020" s="55"/>
      <c r="R1020" s="56" t="s">
        <v>36</v>
      </c>
    </row>
    <row r="1021" spans="1:18" s="56" customFormat="1" ht="18" customHeight="1" outlineLevel="1">
      <c r="A1021" s="41">
        <f t="shared" si="127"/>
        <v>8.76</v>
      </c>
      <c r="B1021" s="42">
        <f t="shared" si="124"/>
        <v>1010</v>
      </c>
      <c r="C1021" s="43">
        <v>41386</v>
      </c>
      <c r="D1021" s="44" t="str">
        <f t="shared" si="125"/>
        <v>Nisan 2013</v>
      </c>
      <c r="E1021" s="45" t="s">
        <v>36</v>
      </c>
      <c r="F1021" s="46">
        <v>2</v>
      </c>
      <c r="G1021" s="47">
        <v>6</v>
      </c>
      <c r="H1021" s="48">
        <f t="shared" si="126"/>
        <v>12</v>
      </c>
      <c r="I1021" s="57">
        <v>3.457627</v>
      </c>
      <c r="J1021" s="50">
        <v>3.07</v>
      </c>
      <c r="K1021" s="51">
        <f t="shared" si="128"/>
        <v>0.38762700000000017</v>
      </c>
      <c r="L1021" s="53">
        <f t="shared" si="123"/>
        <v>2.6823729999999997</v>
      </c>
      <c r="M1021" s="51">
        <f>IF(I1021="",0,IF(K1021&lt;0,Sayfa3!$P$5,Sayfa3!$S$5))</f>
        <v>0.15000000000000036</v>
      </c>
      <c r="N1021" s="52" t="str">
        <f>IF(E1021="","",IF(K1021&lt;Sayfa3!$P$5,"P",IF(K1021&gt;Sayfa3!$S$5,"P","")))</f>
        <v>P</v>
      </c>
      <c r="O1021" s="53">
        <f t="shared" si="121"/>
        <v>2.5323729999999993</v>
      </c>
      <c r="P1021" s="54">
        <f t="shared" si="122"/>
        <v>8.76</v>
      </c>
      <c r="Q1021" s="55"/>
      <c r="R1021" s="56" t="s">
        <v>36</v>
      </c>
    </row>
    <row r="1022" spans="1:18" s="56" customFormat="1" ht="18" customHeight="1" outlineLevel="1">
      <c r="A1022" s="41">
        <f t="shared" si="127"/>
        <v>8.76</v>
      </c>
      <c r="B1022" s="42">
        <f t="shared" si="124"/>
        <v>1011</v>
      </c>
      <c r="C1022" s="43">
        <v>41386</v>
      </c>
      <c r="D1022" s="44" t="str">
        <f t="shared" si="125"/>
        <v>Nisan 2013</v>
      </c>
      <c r="E1022" s="45" t="s">
        <v>36</v>
      </c>
      <c r="F1022" s="46">
        <v>7</v>
      </c>
      <c r="G1022" s="47">
        <v>6</v>
      </c>
      <c r="H1022" s="48">
        <f t="shared" si="126"/>
        <v>42</v>
      </c>
      <c r="I1022" s="57">
        <v>3.457627</v>
      </c>
      <c r="J1022" s="50">
        <v>3.07</v>
      </c>
      <c r="K1022" s="51">
        <f t="shared" si="128"/>
        <v>0.38762700000000017</v>
      </c>
      <c r="L1022" s="53">
        <f t="shared" si="123"/>
        <v>2.6823729999999997</v>
      </c>
      <c r="M1022" s="51">
        <f>IF(I1022="",0,IF(K1022&lt;0,Sayfa3!$P$5,Sayfa3!$S$5))</f>
        <v>0.15000000000000036</v>
      </c>
      <c r="N1022" s="52" t="str">
        <f>IF(E1022="","",IF(K1022&lt;Sayfa3!$P$5,"P",IF(K1022&gt;Sayfa3!$S$5,"P","")))</f>
        <v>P</v>
      </c>
      <c r="O1022" s="53">
        <f t="shared" si="121"/>
        <v>2.5323729999999993</v>
      </c>
      <c r="P1022" s="54">
        <f t="shared" si="122"/>
        <v>8.76</v>
      </c>
      <c r="Q1022" s="55"/>
      <c r="R1022" s="56" t="s">
        <v>36</v>
      </c>
    </row>
    <row r="1023" spans="1:18" s="56" customFormat="1" ht="18" customHeight="1" outlineLevel="1">
      <c r="A1023" s="41">
        <f t="shared" si="127"/>
        <v>8.76</v>
      </c>
      <c r="B1023" s="42">
        <f t="shared" si="124"/>
        <v>1012</v>
      </c>
      <c r="C1023" s="43">
        <v>41386</v>
      </c>
      <c r="D1023" s="44" t="str">
        <f t="shared" si="125"/>
        <v>Nisan 2013</v>
      </c>
      <c r="E1023" s="45" t="s">
        <v>36</v>
      </c>
      <c r="F1023" s="46">
        <v>3</v>
      </c>
      <c r="G1023" s="47">
        <v>6</v>
      </c>
      <c r="H1023" s="48">
        <f t="shared" si="126"/>
        <v>18</v>
      </c>
      <c r="I1023" s="57">
        <v>3.457627</v>
      </c>
      <c r="J1023" s="50">
        <v>3.07</v>
      </c>
      <c r="K1023" s="51">
        <f t="shared" si="128"/>
        <v>0.38762700000000017</v>
      </c>
      <c r="L1023" s="53">
        <f t="shared" si="123"/>
        <v>2.6823729999999997</v>
      </c>
      <c r="M1023" s="51">
        <f>IF(I1023="",0,IF(K1023&lt;0,Sayfa3!$P$5,Sayfa3!$S$5))</f>
        <v>0.15000000000000036</v>
      </c>
      <c r="N1023" s="52" t="str">
        <f>IF(E1023="","",IF(K1023&lt;Sayfa3!$P$5,"P",IF(K1023&gt;Sayfa3!$S$5,"P","")))</f>
        <v>P</v>
      </c>
      <c r="O1023" s="53">
        <f t="shared" si="121"/>
        <v>2.5323729999999993</v>
      </c>
      <c r="P1023" s="54">
        <f t="shared" si="122"/>
        <v>8.76</v>
      </c>
      <c r="Q1023" s="55"/>
      <c r="R1023" s="56" t="s">
        <v>36</v>
      </c>
    </row>
    <row r="1024" spans="1:18" s="56" customFormat="1" ht="18" customHeight="1" outlineLevel="1">
      <c r="A1024" s="41">
        <f t="shared" si="127"/>
        <v>8.76</v>
      </c>
      <c r="B1024" s="42">
        <f t="shared" si="124"/>
        <v>1013</v>
      </c>
      <c r="C1024" s="43">
        <v>41386</v>
      </c>
      <c r="D1024" s="44" t="str">
        <f t="shared" si="125"/>
        <v>Nisan 2013</v>
      </c>
      <c r="E1024" s="45" t="s">
        <v>36</v>
      </c>
      <c r="F1024" s="46">
        <v>7</v>
      </c>
      <c r="G1024" s="47">
        <v>6</v>
      </c>
      <c r="H1024" s="48">
        <f t="shared" si="126"/>
        <v>42</v>
      </c>
      <c r="I1024" s="57">
        <v>3.457627</v>
      </c>
      <c r="J1024" s="50">
        <v>3.07</v>
      </c>
      <c r="K1024" s="51">
        <f t="shared" si="128"/>
        <v>0.38762700000000017</v>
      </c>
      <c r="L1024" s="53">
        <f t="shared" si="123"/>
        <v>2.6823729999999997</v>
      </c>
      <c r="M1024" s="51">
        <f>IF(I1024="",0,IF(K1024&lt;0,Sayfa3!$P$5,Sayfa3!$S$5))</f>
        <v>0.15000000000000036</v>
      </c>
      <c r="N1024" s="52" t="str">
        <f>IF(E1024="","",IF(K1024&lt;Sayfa3!$P$5,"P",IF(K1024&gt;Sayfa3!$S$5,"P","")))</f>
        <v>P</v>
      </c>
      <c r="O1024" s="53">
        <f t="shared" si="121"/>
        <v>2.5323729999999993</v>
      </c>
      <c r="P1024" s="54">
        <f t="shared" si="122"/>
        <v>8.76</v>
      </c>
      <c r="Q1024" s="55"/>
      <c r="R1024" s="56" t="s">
        <v>36</v>
      </c>
    </row>
    <row r="1025" spans="1:18" s="56" customFormat="1" ht="18" customHeight="1" outlineLevel="1">
      <c r="A1025" s="41">
        <f t="shared" si="127"/>
        <v>8.76</v>
      </c>
      <c r="B1025" s="42">
        <f t="shared" si="124"/>
        <v>1014</v>
      </c>
      <c r="C1025" s="43">
        <v>41386</v>
      </c>
      <c r="D1025" s="44" t="str">
        <f t="shared" si="125"/>
        <v>Nisan 2013</v>
      </c>
      <c r="E1025" s="45" t="s">
        <v>36</v>
      </c>
      <c r="F1025" s="46">
        <v>3</v>
      </c>
      <c r="G1025" s="47">
        <v>6</v>
      </c>
      <c r="H1025" s="48">
        <f t="shared" si="126"/>
        <v>18</v>
      </c>
      <c r="I1025" s="57">
        <v>3.457627</v>
      </c>
      <c r="J1025" s="50">
        <v>3.07</v>
      </c>
      <c r="K1025" s="51">
        <f t="shared" si="128"/>
        <v>0.38762700000000017</v>
      </c>
      <c r="L1025" s="53">
        <f t="shared" si="123"/>
        <v>2.6823729999999997</v>
      </c>
      <c r="M1025" s="51">
        <f>IF(I1025="",0,IF(K1025&lt;0,Sayfa3!$P$5,Sayfa3!$S$5))</f>
        <v>0.15000000000000036</v>
      </c>
      <c r="N1025" s="52" t="str">
        <f>IF(E1025="","",IF(K1025&lt;Sayfa3!$P$5,"P",IF(K1025&gt;Sayfa3!$S$5,"P","")))</f>
        <v>P</v>
      </c>
      <c r="O1025" s="53">
        <f t="shared" si="121"/>
        <v>2.5323729999999993</v>
      </c>
      <c r="P1025" s="54">
        <f t="shared" si="122"/>
        <v>8.76</v>
      </c>
      <c r="Q1025" s="55"/>
      <c r="R1025" s="56" t="s">
        <v>36</v>
      </c>
    </row>
    <row r="1026" spans="1:18" s="56" customFormat="1" ht="18" customHeight="1" outlineLevel="1">
      <c r="A1026" s="41">
        <f t="shared" si="127"/>
        <v>8.76</v>
      </c>
      <c r="B1026" s="42">
        <f t="shared" si="124"/>
        <v>1015</v>
      </c>
      <c r="C1026" s="43">
        <v>41394</v>
      </c>
      <c r="D1026" s="44" t="str">
        <f t="shared" si="125"/>
        <v>Nisan 2013</v>
      </c>
      <c r="E1026" s="45" t="s">
        <v>35</v>
      </c>
      <c r="F1026" s="46">
        <v>7</v>
      </c>
      <c r="G1026" s="47">
        <v>6</v>
      </c>
      <c r="H1026" s="48">
        <f t="shared" si="126"/>
        <v>42</v>
      </c>
      <c r="I1026" s="57">
        <v>3.457627</v>
      </c>
      <c r="J1026" s="50">
        <v>3.07</v>
      </c>
      <c r="K1026" s="51">
        <f t="shared" si="128"/>
        <v>0.38762700000000017</v>
      </c>
      <c r="L1026" s="53">
        <f t="shared" si="123"/>
        <v>2.6823729999999997</v>
      </c>
      <c r="M1026" s="51">
        <f>IF(I1026="",0,IF(K1026&lt;0,Sayfa3!$P$5,Sayfa3!$S$5))</f>
        <v>0.15000000000000036</v>
      </c>
      <c r="N1026" s="52" t="str">
        <f>IF(E1026="","",IF(K1026&lt;Sayfa3!$P$5,"P",IF(K1026&gt;Sayfa3!$S$5,"P","")))</f>
        <v>P</v>
      </c>
      <c r="O1026" s="53">
        <f t="shared" si="121"/>
        <v>2.5323729999999993</v>
      </c>
      <c r="P1026" s="54">
        <f t="shared" si="122"/>
        <v>8.76</v>
      </c>
      <c r="Q1026" s="55"/>
      <c r="R1026" s="56" t="s">
        <v>35</v>
      </c>
    </row>
    <row r="1027" spans="1:18" s="56" customFormat="1" ht="18" customHeight="1" outlineLevel="1">
      <c r="A1027" s="41">
        <f t="shared" si="127"/>
        <v>8.76</v>
      </c>
      <c r="B1027" s="42">
        <f t="shared" si="124"/>
        <v>1016</v>
      </c>
      <c r="C1027" s="43">
        <v>41394</v>
      </c>
      <c r="D1027" s="44" t="str">
        <f t="shared" si="125"/>
        <v>Nisan 2013</v>
      </c>
      <c r="E1027" s="45" t="s">
        <v>35</v>
      </c>
      <c r="F1027" s="46">
        <v>3</v>
      </c>
      <c r="G1027" s="47">
        <v>6</v>
      </c>
      <c r="H1027" s="48">
        <f t="shared" si="126"/>
        <v>18</v>
      </c>
      <c r="I1027" s="57">
        <v>3.457627</v>
      </c>
      <c r="J1027" s="50">
        <v>3.07</v>
      </c>
      <c r="K1027" s="51">
        <f t="shared" si="128"/>
        <v>0.38762700000000017</v>
      </c>
      <c r="L1027" s="53">
        <f t="shared" si="123"/>
        <v>2.6823729999999997</v>
      </c>
      <c r="M1027" s="51">
        <f>IF(I1027="",0,IF(K1027&lt;0,Sayfa3!$P$5,Sayfa3!$S$5))</f>
        <v>0.15000000000000036</v>
      </c>
      <c r="N1027" s="52" t="str">
        <f>IF(E1027="","",IF(K1027&lt;Sayfa3!$P$5,"P",IF(K1027&gt;Sayfa3!$S$5,"P","")))</f>
        <v>P</v>
      </c>
      <c r="O1027" s="53">
        <f t="shared" si="121"/>
        <v>2.5323729999999993</v>
      </c>
      <c r="P1027" s="54">
        <f t="shared" si="122"/>
        <v>8.76</v>
      </c>
      <c r="Q1027" s="55"/>
      <c r="R1027" s="56" t="s">
        <v>35</v>
      </c>
    </row>
    <row r="1028" spans="1:18" s="56" customFormat="1" ht="18" customHeight="1" outlineLevel="1">
      <c r="A1028" s="41">
        <f t="shared" si="127"/>
        <v>8.76</v>
      </c>
      <c r="B1028" s="42">
        <f t="shared" si="124"/>
        <v>1017</v>
      </c>
      <c r="C1028" s="43">
        <v>41394</v>
      </c>
      <c r="D1028" s="44" t="str">
        <f t="shared" si="125"/>
        <v>Nisan 2013</v>
      </c>
      <c r="E1028" s="45" t="s">
        <v>35</v>
      </c>
      <c r="F1028" s="46">
        <v>7</v>
      </c>
      <c r="G1028" s="47">
        <v>6</v>
      </c>
      <c r="H1028" s="48">
        <f t="shared" si="126"/>
        <v>42</v>
      </c>
      <c r="I1028" s="57">
        <v>3.457627</v>
      </c>
      <c r="J1028" s="50">
        <v>3.07</v>
      </c>
      <c r="K1028" s="51">
        <f t="shared" si="128"/>
        <v>0.38762700000000017</v>
      </c>
      <c r="L1028" s="53">
        <f t="shared" si="123"/>
        <v>2.6823729999999997</v>
      </c>
      <c r="M1028" s="51">
        <f>IF(I1028="",0,IF(K1028&lt;0,Sayfa3!$P$5,Sayfa3!$S$5))</f>
        <v>0.15000000000000036</v>
      </c>
      <c r="N1028" s="52" t="str">
        <f>IF(E1028="","",IF(K1028&lt;Sayfa3!$P$5,"P",IF(K1028&gt;Sayfa3!$S$5,"P","")))</f>
        <v>P</v>
      </c>
      <c r="O1028" s="53">
        <f t="shared" si="121"/>
        <v>2.5323729999999993</v>
      </c>
      <c r="P1028" s="54">
        <f t="shared" si="122"/>
        <v>8.76</v>
      </c>
      <c r="Q1028" s="55"/>
      <c r="R1028" s="56" t="s">
        <v>35</v>
      </c>
    </row>
    <row r="1029" spans="1:18" s="56" customFormat="1" ht="18" customHeight="1" outlineLevel="1">
      <c r="A1029" s="41">
        <f t="shared" si="127"/>
        <v>8.76</v>
      </c>
      <c r="B1029" s="42">
        <f t="shared" si="124"/>
        <v>1018</v>
      </c>
      <c r="C1029" s="43">
        <v>41394</v>
      </c>
      <c r="D1029" s="44" t="str">
        <f t="shared" si="125"/>
        <v>Nisan 2013</v>
      </c>
      <c r="E1029" s="45" t="s">
        <v>35</v>
      </c>
      <c r="F1029" s="46">
        <v>3</v>
      </c>
      <c r="G1029" s="47">
        <v>6</v>
      </c>
      <c r="H1029" s="48">
        <f t="shared" si="126"/>
        <v>18</v>
      </c>
      <c r="I1029" s="57">
        <v>3.457627</v>
      </c>
      <c r="J1029" s="50">
        <v>3.07</v>
      </c>
      <c r="K1029" s="51">
        <f t="shared" si="128"/>
        <v>0.38762700000000017</v>
      </c>
      <c r="L1029" s="53">
        <f t="shared" si="123"/>
        <v>2.6823729999999997</v>
      </c>
      <c r="M1029" s="51">
        <f>IF(I1029="",0,IF(K1029&lt;0,Sayfa3!$P$5,Sayfa3!$S$5))</f>
        <v>0.15000000000000036</v>
      </c>
      <c r="N1029" s="52" t="str">
        <f>IF(E1029="","",IF(K1029&lt;Sayfa3!$P$5,"P",IF(K1029&gt;Sayfa3!$S$5,"P","")))</f>
        <v>P</v>
      </c>
      <c r="O1029" s="53">
        <f t="shared" si="121"/>
        <v>2.5323729999999993</v>
      </c>
      <c r="P1029" s="54">
        <f t="shared" si="122"/>
        <v>8.76</v>
      </c>
      <c r="Q1029" s="55"/>
      <c r="R1029" s="56" t="s">
        <v>35</v>
      </c>
    </row>
    <row r="1030" spans="1:18" s="56" customFormat="1" ht="18" customHeight="1" outlineLevel="1">
      <c r="A1030" s="41">
        <f t="shared" si="127"/>
        <v>8.76</v>
      </c>
      <c r="B1030" s="42">
        <f t="shared" si="124"/>
        <v>1019</v>
      </c>
      <c r="C1030" s="43">
        <v>41394</v>
      </c>
      <c r="D1030" s="44" t="str">
        <f t="shared" si="125"/>
        <v>Nisan 2013</v>
      </c>
      <c r="E1030" s="45" t="s">
        <v>35</v>
      </c>
      <c r="F1030" s="46">
        <v>7</v>
      </c>
      <c r="G1030" s="47">
        <v>6</v>
      </c>
      <c r="H1030" s="48">
        <f t="shared" si="126"/>
        <v>42</v>
      </c>
      <c r="I1030" s="57">
        <v>3.457627</v>
      </c>
      <c r="J1030" s="50">
        <v>3.07</v>
      </c>
      <c r="K1030" s="51">
        <f t="shared" si="128"/>
        <v>0.38762700000000017</v>
      </c>
      <c r="L1030" s="53">
        <f t="shared" si="123"/>
        <v>2.6823729999999997</v>
      </c>
      <c r="M1030" s="51">
        <f>IF(I1030="",0,IF(K1030&lt;0,Sayfa3!$P$5,Sayfa3!$S$5))</f>
        <v>0.15000000000000036</v>
      </c>
      <c r="N1030" s="52" t="str">
        <f>IF(E1030="","",IF(K1030&lt;Sayfa3!$P$5,"P",IF(K1030&gt;Sayfa3!$S$5,"P","")))</f>
        <v>P</v>
      </c>
      <c r="O1030" s="53">
        <f t="shared" si="121"/>
        <v>2.5323729999999993</v>
      </c>
      <c r="P1030" s="54">
        <f t="shared" si="122"/>
        <v>8.76</v>
      </c>
      <c r="Q1030" s="55"/>
      <c r="R1030" s="56" t="s">
        <v>35</v>
      </c>
    </row>
    <row r="1031" spans="1:18" s="56" customFormat="1" ht="18" customHeight="1" outlineLevel="1">
      <c r="A1031" s="41">
        <f t="shared" si="127"/>
        <v>8.76</v>
      </c>
      <c r="B1031" s="42">
        <f t="shared" si="124"/>
        <v>1020</v>
      </c>
      <c r="C1031" s="43">
        <v>41394</v>
      </c>
      <c r="D1031" s="44" t="str">
        <f t="shared" si="125"/>
        <v>Nisan 2013</v>
      </c>
      <c r="E1031" s="45" t="s">
        <v>35</v>
      </c>
      <c r="F1031" s="46">
        <v>3</v>
      </c>
      <c r="G1031" s="47">
        <v>6</v>
      </c>
      <c r="H1031" s="48">
        <f t="shared" si="126"/>
        <v>18</v>
      </c>
      <c r="I1031" s="57">
        <v>3.457627</v>
      </c>
      <c r="J1031" s="50">
        <v>3.07</v>
      </c>
      <c r="K1031" s="51">
        <f t="shared" si="128"/>
        <v>0.38762700000000017</v>
      </c>
      <c r="L1031" s="53">
        <f t="shared" si="123"/>
        <v>2.6823729999999997</v>
      </c>
      <c r="M1031" s="51">
        <f>IF(I1031="",0,IF(K1031&lt;0,Sayfa3!$P$5,Sayfa3!$S$5))</f>
        <v>0.15000000000000036</v>
      </c>
      <c r="N1031" s="52" t="str">
        <f>IF(E1031="","",IF(K1031&lt;Sayfa3!$P$5,"P",IF(K1031&gt;Sayfa3!$S$5,"P","")))</f>
        <v>P</v>
      </c>
      <c r="O1031" s="53">
        <f t="shared" si="121"/>
        <v>2.5323729999999993</v>
      </c>
      <c r="P1031" s="54">
        <f t="shared" si="122"/>
        <v>8.76</v>
      </c>
      <c r="Q1031" s="55"/>
      <c r="R1031" s="56" t="s">
        <v>35</v>
      </c>
    </row>
    <row r="1032" spans="1:18" s="56" customFormat="1" ht="18" customHeight="1" outlineLevel="1">
      <c r="A1032" s="41">
        <f t="shared" si="127"/>
        <v>8.76</v>
      </c>
      <c r="B1032" s="42">
        <f t="shared" si="124"/>
        <v>1021</v>
      </c>
      <c r="C1032" s="43">
        <v>41394</v>
      </c>
      <c r="D1032" s="44" t="str">
        <f t="shared" si="125"/>
        <v>Nisan 2013</v>
      </c>
      <c r="E1032" s="45" t="s">
        <v>35</v>
      </c>
      <c r="F1032" s="46">
        <v>7</v>
      </c>
      <c r="G1032" s="47">
        <v>6</v>
      </c>
      <c r="H1032" s="48">
        <f t="shared" si="126"/>
        <v>42</v>
      </c>
      <c r="I1032" s="57">
        <v>3.457627</v>
      </c>
      <c r="J1032" s="50">
        <v>3.07</v>
      </c>
      <c r="K1032" s="51">
        <f t="shared" si="128"/>
        <v>0.38762700000000017</v>
      </c>
      <c r="L1032" s="53">
        <f t="shared" si="123"/>
        <v>2.6823729999999997</v>
      </c>
      <c r="M1032" s="51">
        <f>IF(I1032="",0,IF(K1032&lt;0,Sayfa3!$P$5,Sayfa3!$S$5))</f>
        <v>0.15000000000000036</v>
      </c>
      <c r="N1032" s="52" t="str">
        <f>IF(E1032="","",IF(K1032&lt;Sayfa3!$P$5,"P",IF(K1032&gt;Sayfa3!$S$5,"P","")))</f>
        <v>P</v>
      </c>
      <c r="O1032" s="53">
        <f t="shared" si="121"/>
        <v>2.5323729999999993</v>
      </c>
      <c r="P1032" s="54">
        <f t="shared" si="122"/>
        <v>8.76</v>
      </c>
      <c r="Q1032" s="55"/>
      <c r="R1032" s="56" t="s">
        <v>35</v>
      </c>
    </row>
    <row r="1033" spans="1:18" s="56" customFormat="1" ht="18" customHeight="1" outlineLevel="1">
      <c r="A1033" s="41">
        <f t="shared" si="127"/>
        <v>8.76</v>
      </c>
      <c r="B1033" s="42">
        <f t="shared" si="124"/>
        <v>1022</v>
      </c>
      <c r="C1033" s="43">
        <v>41394</v>
      </c>
      <c r="D1033" s="44" t="str">
        <f t="shared" si="125"/>
        <v>Nisan 2013</v>
      </c>
      <c r="E1033" s="45" t="s">
        <v>35</v>
      </c>
      <c r="F1033" s="46">
        <v>3</v>
      </c>
      <c r="G1033" s="47">
        <v>6</v>
      </c>
      <c r="H1033" s="48">
        <f t="shared" si="126"/>
        <v>18</v>
      </c>
      <c r="I1033" s="57">
        <v>3.457627</v>
      </c>
      <c r="J1033" s="50">
        <v>3.07</v>
      </c>
      <c r="K1033" s="51">
        <f t="shared" si="128"/>
        <v>0.38762700000000017</v>
      </c>
      <c r="L1033" s="53">
        <f t="shared" si="123"/>
        <v>2.6823729999999997</v>
      </c>
      <c r="M1033" s="51">
        <f>IF(I1033="",0,IF(K1033&lt;0,Sayfa3!$P$5,Sayfa3!$S$5))</f>
        <v>0.15000000000000036</v>
      </c>
      <c r="N1033" s="52" t="str">
        <f>IF(E1033="","",IF(K1033&lt;Sayfa3!$P$5,"P",IF(K1033&gt;Sayfa3!$S$5,"P","")))</f>
        <v>P</v>
      </c>
      <c r="O1033" s="53">
        <f t="shared" si="121"/>
        <v>2.5323729999999993</v>
      </c>
      <c r="P1033" s="54">
        <f t="shared" si="122"/>
        <v>8.76</v>
      </c>
      <c r="Q1033" s="55"/>
      <c r="R1033" s="56" t="s">
        <v>35</v>
      </c>
    </row>
    <row r="1034" spans="1:18" s="56" customFormat="1" ht="18" customHeight="1" outlineLevel="1">
      <c r="A1034" s="41">
        <f t="shared" si="127"/>
        <v>8.76</v>
      </c>
      <c r="B1034" s="42">
        <f t="shared" si="124"/>
        <v>1023</v>
      </c>
      <c r="C1034" s="43">
        <v>41394</v>
      </c>
      <c r="D1034" s="44" t="str">
        <f t="shared" si="125"/>
        <v>Nisan 2013</v>
      </c>
      <c r="E1034" s="45" t="s">
        <v>35</v>
      </c>
      <c r="F1034" s="46">
        <v>8</v>
      </c>
      <c r="G1034" s="47">
        <v>6</v>
      </c>
      <c r="H1034" s="48">
        <f t="shared" si="126"/>
        <v>48</v>
      </c>
      <c r="I1034" s="57">
        <v>3.457627</v>
      </c>
      <c r="J1034" s="50">
        <v>3.07</v>
      </c>
      <c r="K1034" s="51">
        <f t="shared" si="128"/>
        <v>0.38762700000000017</v>
      </c>
      <c r="L1034" s="53">
        <f t="shared" si="123"/>
        <v>2.6823729999999997</v>
      </c>
      <c r="M1034" s="51">
        <f>IF(I1034="",0,IF(K1034&lt;0,Sayfa3!$P$5,Sayfa3!$S$5))</f>
        <v>0.15000000000000036</v>
      </c>
      <c r="N1034" s="52" t="str">
        <f>IF(E1034="","",IF(K1034&lt;Sayfa3!$P$5,"P",IF(K1034&gt;Sayfa3!$S$5,"P","")))</f>
        <v>P</v>
      </c>
      <c r="O1034" s="53">
        <f t="shared" si="121"/>
        <v>2.5323729999999993</v>
      </c>
      <c r="P1034" s="54">
        <f t="shared" si="122"/>
        <v>8.76</v>
      </c>
      <c r="Q1034" s="55"/>
      <c r="R1034" s="56" t="s">
        <v>35</v>
      </c>
    </row>
    <row r="1035" spans="1:18" s="56" customFormat="1" ht="18" customHeight="1" outlineLevel="1">
      <c r="A1035" s="41">
        <f t="shared" si="127"/>
        <v>8.76</v>
      </c>
      <c r="B1035" s="42">
        <f t="shared" si="124"/>
        <v>1024</v>
      </c>
      <c r="C1035" s="43">
        <v>41396</v>
      </c>
      <c r="D1035" s="44" t="str">
        <f t="shared" si="125"/>
        <v>Mayıs 2013</v>
      </c>
      <c r="E1035" s="45" t="s">
        <v>35</v>
      </c>
      <c r="F1035" s="46">
        <v>7</v>
      </c>
      <c r="G1035" s="47">
        <v>6</v>
      </c>
      <c r="H1035" s="48">
        <f t="shared" si="126"/>
        <v>42</v>
      </c>
      <c r="I1035" s="57">
        <v>3.457627</v>
      </c>
      <c r="J1035" s="50">
        <v>3.07</v>
      </c>
      <c r="K1035" s="51">
        <f t="shared" si="128"/>
        <v>0.38762700000000017</v>
      </c>
      <c r="L1035" s="53">
        <f t="shared" si="123"/>
        <v>2.6823729999999997</v>
      </c>
      <c r="M1035" s="51">
        <f>IF(I1035="",0,IF(K1035&lt;0,Sayfa3!$P$5,Sayfa3!$S$5))</f>
        <v>0.15000000000000036</v>
      </c>
      <c r="N1035" s="52" t="str">
        <f>IF(E1035="","",IF(K1035&lt;Sayfa3!$P$5,"P",IF(K1035&gt;Sayfa3!$S$5,"P","")))</f>
        <v>P</v>
      </c>
      <c r="O1035" s="53">
        <f t="shared" si="121"/>
        <v>2.5323729999999993</v>
      </c>
      <c r="P1035" s="54">
        <f t="shared" si="122"/>
        <v>8.76</v>
      </c>
      <c r="Q1035" s="55"/>
      <c r="R1035" s="56" t="s">
        <v>35</v>
      </c>
    </row>
    <row r="1036" spans="1:18" s="56" customFormat="1" ht="18" customHeight="1" outlineLevel="1">
      <c r="A1036" s="41">
        <f t="shared" si="127"/>
        <v>8.76</v>
      </c>
      <c r="B1036" s="42">
        <f t="shared" si="124"/>
        <v>1025</v>
      </c>
      <c r="C1036" s="43">
        <v>41396</v>
      </c>
      <c r="D1036" s="44" t="str">
        <f t="shared" si="125"/>
        <v>Mayıs 2013</v>
      </c>
      <c r="E1036" s="45" t="s">
        <v>35</v>
      </c>
      <c r="F1036" s="46">
        <v>3</v>
      </c>
      <c r="G1036" s="47">
        <v>6</v>
      </c>
      <c r="H1036" s="48">
        <f t="shared" si="126"/>
        <v>18</v>
      </c>
      <c r="I1036" s="57">
        <v>3.457627</v>
      </c>
      <c r="J1036" s="50">
        <v>3.07</v>
      </c>
      <c r="K1036" s="51">
        <f t="shared" si="128"/>
        <v>0.38762700000000017</v>
      </c>
      <c r="L1036" s="53">
        <f t="shared" si="123"/>
        <v>2.6823729999999997</v>
      </c>
      <c r="M1036" s="51">
        <f>IF(I1036="",0,IF(K1036&lt;0,Sayfa3!$P$5,Sayfa3!$S$5))</f>
        <v>0.15000000000000036</v>
      </c>
      <c r="N1036" s="52" t="str">
        <f>IF(E1036="","",IF(K1036&lt;Sayfa3!$P$5,"P",IF(K1036&gt;Sayfa3!$S$5,"P","")))</f>
        <v>P</v>
      </c>
      <c r="O1036" s="53">
        <f t="shared" ref="O1036:O1099" si="129">IF(N1036="",0,L1036-M1036)</f>
        <v>2.5323729999999993</v>
      </c>
      <c r="P1036" s="54">
        <f t="shared" ref="P1036:P1099" si="130">ROUND(I1036*O1036,2)</f>
        <v>8.76</v>
      </c>
      <c r="Q1036" s="55"/>
      <c r="R1036" s="56" t="s">
        <v>35</v>
      </c>
    </row>
    <row r="1037" spans="1:18" s="56" customFormat="1" ht="18" customHeight="1" outlineLevel="1">
      <c r="A1037" s="41">
        <f t="shared" si="127"/>
        <v>8.76</v>
      </c>
      <c r="B1037" s="42">
        <f t="shared" si="124"/>
        <v>1026</v>
      </c>
      <c r="C1037" s="43">
        <v>41396</v>
      </c>
      <c r="D1037" s="44" t="str">
        <f t="shared" si="125"/>
        <v>Mayıs 2013</v>
      </c>
      <c r="E1037" s="45" t="s">
        <v>35</v>
      </c>
      <c r="F1037" s="46">
        <v>7</v>
      </c>
      <c r="G1037" s="47">
        <v>6</v>
      </c>
      <c r="H1037" s="48">
        <f t="shared" si="126"/>
        <v>42</v>
      </c>
      <c r="I1037" s="57">
        <v>3.457627</v>
      </c>
      <c r="J1037" s="50">
        <v>3.07</v>
      </c>
      <c r="K1037" s="51">
        <f t="shared" si="128"/>
        <v>0.38762700000000017</v>
      </c>
      <c r="L1037" s="53">
        <f t="shared" ref="L1037:L1100" si="131">J1037-K1037</f>
        <v>2.6823729999999997</v>
      </c>
      <c r="M1037" s="51">
        <f>IF(I1037="",0,IF(K1037&lt;0,Sayfa3!$P$5,Sayfa3!$S$5))</f>
        <v>0.15000000000000036</v>
      </c>
      <c r="N1037" s="52" t="str">
        <f>IF(E1037="","",IF(K1037&lt;Sayfa3!$P$5,"P",IF(K1037&gt;Sayfa3!$S$5,"P","")))</f>
        <v>P</v>
      </c>
      <c r="O1037" s="53">
        <f t="shared" si="129"/>
        <v>2.5323729999999993</v>
      </c>
      <c r="P1037" s="54">
        <f t="shared" si="130"/>
        <v>8.76</v>
      </c>
      <c r="Q1037" s="55"/>
      <c r="R1037" s="56" t="s">
        <v>35</v>
      </c>
    </row>
    <row r="1038" spans="1:18" s="56" customFormat="1" ht="18" customHeight="1" outlineLevel="1">
      <c r="A1038" s="41">
        <f t="shared" si="127"/>
        <v>8.76</v>
      </c>
      <c r="B1038" s="42">
        <f t="shared" ref="B1038:B1101" si="132">IF(C1038&lt;&gt;"",B1037+1,"")</f>
        <v>1027</v>
      </c>
      <c r="C1038" s="43">
        <v>41396</v>
      </c>
      <c r="D1038" s="44" t="str">
        <f t="shared" ref="D1038:D1101" si="133">IF(C1038="","",CONCATENATE(TEXT(C1038,"AAAA")," ",TEXT(C1038,"YYYY")))</f>
        <v>Mayıs 2013</v>
      </c>
      <c r="E1038" s="45" t="s">
        <v>35</v>
      </c>
      <c r="F1038" s="46">
        <v>3</v>
      </c>
      <c r="G1038" s="47">
        <v>6</v>
      </c>
      <c r="H1038" s="48">
        <f t="shared" ref="H1038:H1101" si="134">ROUND(F1038*G1038,2)</f>
        <v>18</v>
      </c>
      <c r="I1038" s="57">
        <v>3.457627</v>
      </c>
      <c r="J1038" s="50">
        <v>3.07</v>
      </c>
      <c r="K1038" s="51">
        <f t="shared" si="128"/>
        <v>0.38762700000000017</v>
      </c>
      <c r="L1038" s="53">
        <f t="shared" si="131"/>
        <v>2.6823729999999997</v>
      </c>
      <c r="M1038" s="51">
        <f>IF(I1038="",0,IF(K1038&lt;0,Sayfa3!$P$5,Sayfa3!$S$5))</f>
        <v>0.15000000000000036</v>
      </c>
      <c r="N1038" s="52" t="str">
        <f>IF(E1038="","",IF(K1038&lt;Sayfa3!$P$5,"P",IF(K1038&gt;Sayfa3!$S$5,"P","")))</f>
        <v>P</v>
      </c>
      <c r="O1038" s="53">
        <f t="shared" si="129"/>
        <v>2.5323729999999993</v>
      </c>
      <c r="P1038" s="54">
        <f t="shared" si="130"/>
        <v>8.76</v>
      </c>
      <c r="Q1038" s="55"/>
      <c r="R1038" s="56" t="s">
        <v>35</v>
      </c>
    </row>
    <row r="1039" spans="1:18" s="56" customFormat="1" ht="18" customHeight="1" outlineLevel="1">
      <c r="A1039" s="41">
        <f t="shared" si="127"/>
        <v>8.76</v>
      </c>
      <c r="B1039" s="42">
        <f t="shared" si="132"/>
        <v>1028</v>
      </c>
      <c r="C1039" s="43">
        <v>41397</v>
      </c>
      <c r="D1039" s="44" t="str">
        <f t="shared" si="133"/>
        <v>Mayıs 2013</v>
      </c>
      <c r="E1039" s="45" t="s">
        <v>35</v>
      </c>
      <c r="F1039" s="46">
        <v>7</v>
      </c>
      <c r="G1039" s="47">
        <v>6</v>
      </c>
      <c r="H1039" s="48">
        <f t="shared" si="134"/>
        <v>42</v>
      </c>
      <c r="I1039" s="57">
        <v>3.457627</v>
      </c>
      <c r="J1039" s="50">
        <v>3.07</v>
      </c>
      <c r="K1039" s="51">
        <f t="shared" si="128"/>
        <v>0.38762700000000017</v>
      </c>
      <c r="L1039" s="53">
        <f t="shared" si="131"/>
        <v>2.6823729999999997</v>
      </c>
      <c r="M1039" s="51">
        <f>IF(I1039="",0,IF(K1039&lt;0,Sayfa3!$P$5,Sayfa3!$S$5))</f>
        <v>0.15000000000000036</v>
      </c>
      <c r="N1039" s="52" t="str">
        <f>IF(E1039="","",IF(K1039&lt;Sayfa3!$P$5,"P",IF(K1039&gt;Sayfa3!$S$5,"P","")))</f>
        <v>P</v>
      </c>
      <c r="O1039" s="53">
        <f t="shared" si="129"/>
        <v>2.5323729999999993</v>
      </c>
      <c r="P1039" s="54">
        <f t="shared" si="130"/>
        <v>8.76</v>
      </c>
      <c r="Q1039" s="55"/>
      <c r="R1039" s="56" t="s">
        <v>35</v>
      </c>
    </row>
    <row r="1040" spans="1:18" s="56" customFormat="1" ht="18" customHeight="1" outlineLevel="1">
      <c r="A1040" s="41">
        <f t="shared" si="127"/>
        <v>8.76</v>
      </c>
      <c r="B1040" s="42">
        <f t="shared" si="132"/>
        <v>1029</v>
      </c>
      <c r="C1040" s="43">
        <v>41397</v>
      </c>
      <c r="D1040" s="44" t="str">
        <f t="shared" si="133"/>
        <v>Mayıs 2013</v>
      </c>
      <c r="E1040" s="45" t="s">
        <v>35</v>
      </c>
      <c r="F1040" s="46">
        <v>5</v>
      </c>
      <c r="G1040" s="47">
        <v>6</v>
      </c>
      <c r="H1040" s="48">
        <f t="shared" si="134"/>
        <v>30</v>
      </c>
      <c r="I1040" s="57">
        <v>3.457627</v>
      </c>
      <c r="J1040" s="50">
        <v>3.07</v>
      </c>
      <c r="K1040" s="51">
        <f t="shared" si="128"/>
        <v>0.38762700000000017</v>
      </c>
      <c r="L1040" s="53">
        <f t="shared" si="131"/>
        <v>2.6823729999999997</v>
      </c>
      <c r="M1040" s="51">
        <f>IF(I1040="",0,IF(K1040&lt;0,Sayfa3!$P$5,Sayfa3!$S$5))</f>
        <v>0.15000000000000036</v>
      </c>
      <c r="N1040" s="52" t="str">
        <f>IF(E1040="","",IF(K1040&lt;Sayfa3!$P$5,"P",IF(K1040&gt;Sayfa3!$S$5,"P","")))</f>
        <v>P</v>
      </c>
      <c r="O1040" s="53">
        <f t="shared" si="129"/>
        <v>2.5323729999999993</v>
      </c>
      <c r="P1040" s="54">
        <f t="shared" si="130"/>
        <v>8.76</v>
      </c>
      <c r="Q1040" s="55"/>
      <c r="R1040" s="56" t="s">
        <v>35</v>
      </c>
    </row>
    <row r="1041" spans="1:18" s="56" customFormat="1" ht="18" customHeight="1" outlineLevel="1">
      <c r="A1041" s="41">
        <f t="shared" ref="A1041:A1104" si="135">IF(P1041="","",P1041)</f>
        <v>8.76</v>
      </c>
      <c r="B1041" s="42">
        <f t="shared" si="132"/>
        <v>1030</v>
      </c>
      <c r="C1041" s="43">
        <v>41397</v>
      </c>
      <c r="D1041" s="44" t="str">
        <f t="shared" si="133"/>
        <v>Mayıs 2013</v>
      </c>
      <c r="E1041" s="45" t="s">
        <v>35</v>
      </c>
      <c r="F1041" s="46">
        <v>2</v>
      </c>
      <c r="G1041" s="47">
        <v>6</v>
      </c>
      <c r="H1041" s="48">
        <f t="shared" si="134"/>
        <v>12</v>
      </c>
      <c r="I1041" s="57">
        <v>3.457627</v>
      </c>
      <c r="J1041" s="50">
        <v>3.07</v>
      </c>
      <c r="K1041" s="51">
        <f t="shared" si="128"/>
        <v>0.38762700000000017</v>
      </c>
      <c r="L1041" s="53">
        <f t="shared" si="131"/>
        <v>2.6823729999999997</v>
      </c>
      <c r="M1041" s="51">
        <f>IF(I1041="",0,IF(K1041&lt;0,Sayfa3!$P$5,Sayfa3!$S$5))</f>
        <v>0.15000000000000036</v>
      </c>
      <c r="N1041" s="52" t="str">
        <f>IF(E1041="","",IF(K1041&lt;Sayfa3!$P$5,"P",IF(K1041&gt;Sayfa3!$S$5,"P","")))</f>
        <v>P</v>
      </c>
      <c r="O1041" s="53">
        <f t="shared" si="129"/>
        <v>2.5323729999999993</v>
      </c>
      <c r="P1041" s="54">
        <f t="shared" si="130"/>
        <v>8.76</v>
      </c>
      <c r="Q1041" s="55"/>
      <c r="R1041" s="56" t="s">
        <v>35</v>
      </c>
    </row>
    <row r="1042" spans="1:18" s="56" customFormat="1" ht="18" customHeight="1" outlineLevel="1">
      <c r="A1042" s="41">
        <f t="shared" si="135"/>
        <v>8.76</v>
      </c>
      <c r="B1042" s="42">
        <f t="shared" si="132"/>
        <v>1031</v>
      </c>
      <c r="C1042" s="43">
        <v>41397</v>
      </c>
      <c r="D1042" s="44" t="str">
        <f t="shared" si="133"/>
        <v>Mayıs 2013</v>
      </c>
      <c r="E1042" s="45" t="s">
        <v>35</v>
      </c>
      <c r="F1042" s="46">
        <v>5</v>
      </c>
      <c r="G1042" s="47">
        <v>6</v>
      </c>
      <c r="H1042" s="48">
        <f t="shared" si="134"/>
        <v>30</v>
      </c>
      <c r="I1042" s="57">
        <v>3.457627</v>
      </c>
      <c r="J1042" s="50">
        <v>3.07</v>
      </c>
      <c r="K1042" s="51">
        <f t="shared" si="128"/>
        <v>0.38762700000000017</v>
      </c>
      <c r="L1042" s="53">
        <f t="shared" si="131"/>
        <v>2.6823729999999997</v>
      </c>
      <c r="M1042" s="51">
        <f>IF(I1042="",0,IF(K1042&lt;0,Sayfa3!$P$5,Sayfa3!$S$5))</f>
        <v>0.15000000000000036</v>
      </c>
      <c r="N1042" s="52" t="str">
        <f>IF(E1042="","",IF(K1042&lt;Sayfa3!$P$5,"P",IF(K1042&gt;Sayfa3!$S$5,"P","")))</f>
        <v>P</v>
      </c>
      <c r="O1042" s="53">
        <f t="shared" si="129"/>
        <v>2.5323729999999993</v>
      </c>
      <c r="P1042" s="54">
        <f t="shared" si="130"/>
        <v>8.76</v>
      </c>
      <c r="Q1042" s="55"/>
      <c r="R1042" s="56" t="s">
        <v>35</v>
      </c>
    </row>
    <row r="1043" spans="1:18" s="56" customFormat="1" ht="18" customHeight="1" outlineLevel="1">
      <c r="A1043" s="41">
        <f t="shared" si="135"/>
        <v>8.76</v>
      </c>
      <c r="B1043" s="42">
        <f t="shared" si="132"/>
        <v>1032</v>
      </c>
      <c r="C1043" s="43">
        <v>41397</v>
      </c>
      <c r="D1043" s="44" t="str">
        <f t="shared" si="133"/>
        <v>Mayıs 2013</v>
      </c>
      <c r="E1043" s="45" t="s">
        <v>35</v>
      </c>
      <c r="F1043" s="46">
        <v>2</v>
      </c>
      <c r="G1043" s="47">
        <v>6</v>
      </c>
      <c r="H1043" s="48">
        <f t="shared" si="134"/>
        <v>12</v>
      </c>
      <c r="I1043" s="57">
        <v>3.457627</v>
      </c>
      <c r="J1043" s="50">
        <v>3.07</v>
      </c>
      <c r="K1043" s="51">
        <f t="shared" si="128"/>
        <v>0.38762700000000017</v>
      </c>
      <c r="L1043" s="53">
        <f t="shared" si="131"/>
        <v>2.6823729999999997</v>
      </c>
      <c r="M1043" s="51">
        <f>IF(I1043="",0,IF(K1043&lt;0,Sayfa3!$P$5,Sayfa3!$S$5))</f>
        <v>0.15000000000000036</v>
      </c>
      <c r="N1043" s="52" t="str">
        <f>IF(E1043="","",IF(K1043&lt;Sayfa3!$P$5,"P",IF(K1043&gt;Sayfa3!$S$5,"P","")))</f>
        <v>P</v>
      </c>
      <c r="O1043" s="53">
        <f t="shared" si="129"/>
        <v>2.5323729999999993</v>
      </c>
      <c r="P1043" s="54">
        <f t="shared" si="130"/>
        <v>8.76</v>
      </c>
      <c r="Q1043" s="55"/>
      <c r="R1043" s="56" t="s">
        <v>35</v>
      </c>
    </row>
    <row r="1044" spans="1:18" s="56" customFormat="1" ht="18" customHeight="1" outlineLevel="1">
      <c r="A1044" s="41">
        <f t="shared" si="135"/>
        <v>8.76</v>
      </c>
      <c r="B1044" s="42">
        <f t="shared" si="132"/>
        <v>1033</v>
      </c>
      <c r="C1044" s="43">
        <v>41397</v>
      </c>
      <c r="D1044" s="44" t="str">
        <f t="shared" si="133"/>
        <v>Mayıs 2013</v>
      </c>
      <c r="E1044" s="45" t="s">
        <v>36</v>
      </c>
      <c r="F1044" s="46">
        <v>2</v>
      </c>
      <c r="G1044" s="47">
        <v>6</v>
      </c>
      <c r="H1044" s="48">
        <f t="shared" si="134"/>
        <v>12</v>
      </c>
      <c r="I1044" s="57">
        <v>3.457627</v>
      </c>
      <c r="J1044" s="50">
        <v>3.07</v>
      </c>
      <c r="K1044" s="51">
        <f t="shared" si="128"/>
        <v>0.38762700000000017</v>
      </c>
      <c r="L1044" s="53">
        <f t="shared" si="131"/>
        <v>2.6823729999999997</v>
      </c>
      <c r="M1044" s="51">
        <f>IF(I1044="",0,IF(K1044&lt;0,Sayfa3!$P$5,Sayfa3!$S$5))</f>
        <v>0.15000000000000036</v>
      </c>
      <c r="N1044" s="52" t="str">
        <f>IF(E1044="","",IF(K1044&lt;Sayfa3!$P$5,"P",IF(K1044&gt;Sayfa3!$S$5,"P","")))</f>
        <v>P</v>
      </c>
      <c r="O1044" s="53">
        <f t="shared" si="129"/>
        <v>2.5323729999999993</v>
      </c>
      <c r="P1044" s="54">
        <f t="shared" si="130"/>
        <v>8.76</v>
      </c>
      <c r="Q1044" s="55"/>
      <c r="R1044" s="56" t="s">
        <v>36</v>
      </c>
    </row>
    <row r="1045" spans="1:18" s="56" customFormat="1" ht="18" customHeight="1" outlineLevel="1">
      <c r="A1045" s="41">
        <f t="shared" si="135"/>
        <v>8.76</v>
      </c>
      <c r="B1045" s="42">
        <f t="shared" si="132"/>
        <v>1034</v>
      </c>
      <c r="C1045" s="43">
        <v>41397</v>
      </c>
      <c r="D1045" s="44" t="str">
        <f t="shared" si="133"/>
        <v>Mayıs 2013</v>
      </c>
      <c r="E1045" s="45" t="s">
        <v>36</v>
      </c>
      <c r="F1045" s="46">
        <v>5</v>
      </c>
      <c r="G1045" s="47">
        <v>6</v>
      </c>
      <c r="H1045" s="48">
        <f t="shared" si="134"/>
        <v>30</v>
      </c>
      <c r="I1045" s="57">
        <v>3.457627</v>
      </c>
      <c r="J1045" s="50">
        <v>3.07</v>
      </c>
      <c r="K1045" s="51">
        <f t="shared" si="128"/>
        <v>0.38762700000000017</v>
      </c>
      <c r="L1045" s="53">
        <f t="shared" si="131"/>
        <v>2.6823729999999997</v>
      </c>
      <c r="M1045" s="51">
        <f>IF(I1045="",0,IF(K1045&lt;0,Sayfa3!$P$5,Sayfa3!$S$5))</f>
        <v>0.15000000000000036</v>
      </c>
      <c r="N1045" s="52" t="str">
        <f>IF(E1045="","",IF(K1045&lt;Sayfa3!$P$5,"P",IF(K1045&gt;Sayfa3!$S$5,"P","")))</f>
        <v>P</v>
      </c>
      <c r="O1045" s="53">
        <f t="shared" si="129"/>
        <v>2.5323729999999993</v>
      </c>
      <c r="P1045" s="54">
        <f t="shared" si="130"/>
        <v>8.76</v>
      </c>
      <c r="Q1045" s="55"/>
      <c r="R1045" s="56" t="s">
        <v>36</v>
      </c>
    </row>
    <row r="1046" spans="1:18" s="56" customFormat="1" ht="18" customHeight="1" outlineLevel="1">
      <c r="A1046" s="41">
        <f t="shared" si="135"/>
        <v>8.76</v>
      </c>
      <c r="B1046" s="42">
        <f t="shared" si="132"/>
        <v>1035</v>
      </c>
      <c r="C1046" s="43">
        <v>41397</v>
      </c>
      <c r="D1046" s="44" t="str">
        <f t="shared" si="133"/>
        <v>Mayıs 2013</v>
      </c>
      <c r="E1046" s="45" t="s">
        <v>36</v>
      </c>
      <c r="F1046" s="46">
        <v>5</v>
      </c>
      <c r="G1046" s="47">
        <v>6</v>
      </c>
      <c r="H1046" s="48">
        <f t="shared" si="134"/>
        <v>30</v>
      </c>
      <c r="I1046" s="57">
        <v>3.457627</v>
      </c>
      <c r="J1046" s="50">
        <v>3.07</v>
      </c>
      <c r="K1046" s="51">
        <f t="shared" si="128"/>
        <v>0.38762700000000017</v>
      </c>
      <c r="L1046" s="53">
        <f t="shared" si="131"/>
        <v>2.6823729999999997</v>
      </c>
      <c r="M1046" s="51">
        <f>IF(I1046="",0,IF(K1046&lt;0,Sayfa3!$P$5,Sayfa3!$S$5))</f>
        <v>0.15000000000000036</v>
      </c>
      <c r="N1046" s="52" t="str">
        <f>IF(E1046="","",IF(K1046&lt;Sayfa3!$P$5,"P",IF(K1046&gt;Sayfa3!$S$5,"P","")))</f>
        <v>P</v>
      </c>
      <c r="O1046" s="53">
        <f t="shared" si="129"/>
        <v>2.5323729999999993</v>
      </c>
      <c r="P1046" s="54">
        <f t="shared" si="130"/>
        <v>8.76</v>
      </c>
      <c r="Q1046" s="55"/>
      <c r="R1046" s="56" t="s">
        <v>36</v>
      </c>
    </row>
    <row r="1047" spans="1:18" s="56" customFormat="1" ht="18" customHeight="1" outlineLevel="1">
      <c r="A1047" s="41">
        <f t="shared" si="135"/>
        <v>8.76</v>
      </c>
      <c r="B1047" s="42">
        <f t="shared" si="132"/>
        <v>1036</v>
      </c>
      <c r="C1047" s="43">
        <v>41397</v>
      </c>
      <c r="D1047" s="44" t="str">
        <f t="shared" si="133"/>
        <v>Mayıs 2013</v>
      </c>
      <c r="E1047" s="45" t="s">
        <v>36</v>
      </c>
      <c r="F1047" s="46">
        <v>2</v>
      </c>
      <c r="G1047" s="47">
        <v>6</v>
      </c>
      <c r="H1047" s="48">
        <f t="shared" si="134"/>
        <v>12</v>
      </c>
      <c r="I1047" s="57">
        <v>3.457627</v>
      </c>
      <c r="J1047" s="50">
        <v>3.07</v>
      </c>
      <c r="K1047" s="51">
        <f t="shared" si="128"/>
        <v>0.38762700000000017</v>
      </c>
      <c r="L1047" s="53">
        <f t="shared" si="131"/>
        <v>2.6823729999999997</v>
      </c>
      <c r="M1047" s="51">
        <f>IF(I1047="",0,IF(K1047&lt;0,Sayfa3!$P$5,Sayfa3!$S$5))</f>
        <v>0.15000000000000036</v>
      </c>
      <c r="N1047" s="52" t="str">
        <f>IF(E1047="","",IF(K1047&lt;Sayfa3!$P$5,"P",IF(K1047&gt;Sayfa3!$S$5,"P","")))</f>
        <v>P</v>
      </c>
      <c r="O1047" s="53">
        <f t="shared" si="129"/>
        <v>2.5323729999999993</v>
      </c>
      <c r="P1047" s="54">
        <f t="shared" si="130"/>
        <v>8.76</v>
      </c>
      <c r="Q1047" s="55"/>
      <c r="R1047" s="56" t="s">
        <v>36</v>
      </c>
    </row>
    <row r="1048" spans="1:18" s="56" customFormat="1" ht="18" customHeight="1" outlineLevel="1">
      <c r="A1048" s="41">
        <f t="shared" si="135"/>
        <v>8.76</v>
      </c>
      <c r="B1048" s="42">
        <f t="shared" si="132"/>
        <v>1037</v>
      </c>
      <c r="C1048" s="43">
        <v>41397</v>
      </c>
      <c r="D1048" s="44" t="str">
        <f t="shared" si="133"/>
        <v>Mayıs 2013</v>
      </c>
      <c r="E1048" s="45" t="s">
        <v>36</v>
      </c>
      <c r="F1048" s="46">
        <v>2</v>
      </c>
      <c r="G1048" s="47">
        <v>6</v>
      </c>
      <c r="H1048" s="48">
        <f t="shared" si="134"/>
        <v>12</v>
      </c>
      <c r="I1048" s="57">
        <v>3.457627</v>
      </c>
      <c r="J1048" s="50">
        <v>3.07</v>
      </c>
      <c r="K1048" s="51">
        <f t="shared" si="128"/>
        <v>0.38762700000000017</v>
      </c>
      <c r="L1048" s="53">
        <f t="shared" si="131"/>
        <v>2.6823729999999997</v>
      </c>
      <c r="M1048" s="51">
        <f>IF(I1048="",0,IF(K1048&lt;0,Sayfa3!$P$5,Sayfa3!$S$5))</f>
        <v>0.15000000000000036</v>
      </c>
      <c r="N1048" s="52" t="str">
        <f>IF(E1048="","",IF(K1048&lt;Sayfa3!$P$5,"P",IF(K1048&gt;Sayfa3!$S$5,"P","")))</f>
        <v>P</v>
      </c>
      <c r="O1048" s="53">
        <f t="shared" si="129"/>
        <v>2.5323729999999993</v>
      </c>
      <c r="P1048" s="54">
        <f t="shared" si="130"/>
        <v>8.76</v>
      </c>
      <c r="Q1048" s="55"/>
      <c r="R1048" s="56" t="s">
        <v>36</v>
      </c>
    </row>
    <row r="1049" spans="1:18" s="56" customFormat="1" ht="18" customHeight="1" outlineLevel="1">
      <c r="A1049" s="41">
        <f t="shared" si="135"/>
        <v>8.76</v>
      </c>
      <c r="B1049" s="42">
        <f t="shared" si="132"/>
        <v>1038</v>
      </c>
      <c r="C1049" s="43">
        <v>41397</v>
      </c>
      <c r="D1049" s="44" t="str">
        <f t="shared" si="133"/>
        <v>Mayıs 2013</v>
      </c>
      <c r="E1049" s="45" t="s">
        <v>36</v>
      </c>
      <c r="F1049" s="46">
        <v>5</v>
      </c>
      <c r="G1049" s="47">
        <v>6</v>
      </c>
      <c r="H1049" s="48">
        <f t="shared" si="134"/>
        <v>30</v>
      </c>
      <c r="I1049" s="57">
        <v>3.457627</v>
      </c>
      <c r="J1049" s="50">
        <v>3.07</v>
      </c>
      <c r="K1049" s="51">
        <f t="shared" si="128"/>
        <v>0.38762700000000017</v>
      </c>
      <c r="L1049" s="53">
        <f t="shared" si="131"/>
        <v>2.6823729999999997</v>
      </c>
      <c r="M1049" s="51">
        <f>IF(I1049="",0,IF(K1049&lt;0,Sayfa3!$P$5,Sayfa3!$S$5))</f>
        <v>0.15000000000000036</v>
      </c>
      <c r="N1049" s="52" t="str">
        <f>IF(E1049="","",IF(K1049&lt;Sayfa3!$P$5,"P",IF(K1049&gt;Sayfa3!$S$5,"P","")))</f>
        <v>P</v>
      </c>
      <c r="O1049" s="53">
        <f t="shared" si="129"/>
        <v>2.5323729999999993</v>
      </c>
      <c r="P1049" s="54">
        <f t="shared" si="130"/>
        <v>8.76</v>
      </c>
      <c r="Q1049" s="55"/>
      <c r="R1049" s="56" t="s">
        <v>36</v>
      </c>
    </row>
    <row r="1050" spans="1:18" s="56" customFormat="1" ht="18" customHeight="1" outlineLevel="1">
      <c r="A1050" s="41">
        <f t="shared" si="135"/>
        <v>8.76</v>
      </c>
      <c r="B1050" s="42">
        <f t="shared" si="132"/>
        <v>1039</v>
      </c>
      <c r="C1050" s="43">
        <v>41397</v>
      </c>
      <c r="D1050" s="44" t="str">
        <f t="shared" si="133"/>
        <v>Mayıs 2013</v>
      </c>
      <c r="E1050" s="45" t="s">
        <v>36</v>
      </c>
      <c r="F1050" s="46">
        <v>7</v>
      </c>
      <c r="G1050" s="47">
        <v>6</v>
      </c>
      <c r="H1050" s="48">
        <f t="shared" si="134"/>
        <v>42</v>
      </c>
      <c r="I1050" s="57">
        <v>3.457627</v>
      </c>
      <c r="J1050" s="50">
        <v>3.07</v>
      </c>
      <c r="K1050" s="51">
        <f t="shared" si="128"/>
        <v>0.38762700000000017</v>
      </c>
      <c r="L1050" s="53">
        <f t="shared" si="131"/>
        <v>2.6823729999999997</v>
      </c>
      <c r="M1050" s="51">
        <f>IF(I1050="",0,IF(K1050&lt;0,Sayfa3!$P$5,Sayfa3!$S$5))</f>
        <v>0.15000000000000036</v>
      </c>
      <c r="N1050" s="52" t="str">
        <f>IF(E1050="","",IF(K1050&lt;Sayfa3!$P$5,"P",IF(K1050&gt;Sayfa3!$S$5,"P","")))</f>
        <v>P</v>
      </c>
      <c r="O1050" s="53">
        <f t="shared" si="129"/>
        <v>2.5323729999999993</v>
      </c>
      <c r="P1050" s="54">
        <f t="shared" si="130"/>
        <v>8.76</v>
      </c>
      <c r="Q1050" s="55"/>
      <c r="R1050" s="56" t="s">
        <v>36</v>
      </c>
    </row>
    <row r="1051" spans="1:18" s="56" customFormat="1" ht="18" customHeight="1" outlineLevel="1">
      <c r="A1051" s="41">
        <f t="shared" si="135"/>
        <v>8.76</v>
      </c>
      <c r="B1051" s="42">
        <f t="shared" si="132"/>
        <v>1040</v>
      </c>
      <c r="C1051" s="43">
        <v>41397</v>
      </c>
      <c r="D1051" s="44" t="str">
        <f t="shared" si="133"/>
        <v>Mayıs 2013</v>
      </c>
      <c r="E1051" s="45" t="s">
        <v>36</v>
      </c>
      <c r="F1051" s="46">
        <v>3</v>
      </c>
      <c r="G1051" s="47">
        <v>6</v>
      </c>
      <c r="H1051" s="48">
        <f t="shared" si="134"/>
        <v>18</v>
      </c>
      <c r="I1051" s="57">
        <v>3.457627</v>
      </c>
      <c r="J1051" s="50">
        <v>3.07</v>
      </c>
      <c r="K1051" s="51">
        <f t="shared" si="128"/>
        <v>0.38762700000000017</v>
      </c>
      <c r="L1051" s="53">
        <f t="shared" si="131"/>
        <v>2.6823729999999997</v>
      </c>
      <c r="M1051" s="51">
        <f>IF(I1051="",0,IF(K1051&lt;0,Sayfa3!$P$5,Sayfa3!$S$5))</f>
        <v>0.15000000000000036</v>
      </c>
      <c r="N1051" s="52" t="str">
        <f>IF(E1051="","",IF(K1051&lt;Sayfa3!$P$5,"P",IF(K1051&gt;Sayfa3!$S$5,"P","")))</f>
        <v>P</v>
      </c>
      <c r="O1051" s="53">
        <f t="shared" si="129"/>
        <v>2.5323729999999993</v>
      </c>
      <c r="P1051" s="54">
        <f t="shared" si="130"/>
        <v>8.76</v>
      </c>
      <c r="Q1051" s="55"/>
      <c r="R1051" s="56" t="s">
        <v>36</v>
      </c>
    </row>
    <row r="1052" spans="1:18" s="56" customFormat="1" ht="18" customHeight="1" outlineLevel="1">
      <c r="A1052" s="41">
        <f t="shared" si="135"/>
        <v>8.76</v>
      </c>
      <c r="B1052" s="42">
        <f t="shared" si="132"/>
        <v>1041</v>
      </c>
      <c r="C1052" s="43">
        <v>41397</v>
      </c>
      <c r="D1052" s="44" t="str">
        <f t="shared" si="133"/>
        <v>Mayıs 2013</v>
      </c>
      <c r="E1052" s="45" t="s">
        <v>36</v>
      </c>
      <c r="F1052" s="46">
        <v>7</v>
      </c>
      <c r="G1052" s="47">
        <v>6</v>
      </c>
      <c r="H1052" s="48">
        <f t="shared" si="134"/>
        <v>42</v>
      </c>
      <c r="I1052" s="57">
        <v>3.457627</v>
      </c>
      <c r="J1052" s="50">
        <v>3.07</v>
      </c>
      <c r="K1052" s="51">
        <f t="shared" si="128"/>
        <v>0.38762700000000017</v>
      </c>
      <c r="L1052" s="53">
        <f t="shared" si="131"/>
        <v>2.6823729999999997</v>
      </c>
      <c r="M1052" s="51">
        <f>IF(I1052="",0,IF(K1052&lt;0,Sayfa3!$P$5,Sayfa3!$S$5))</f>
        <v>0.15000000000000036</v>
      </c>
      <c r="N1052" s="52" t="str">
        <f>IF(E1052="","",IF(K1052&lt;Sayfa3!$P$5,"P",IF(K1052&gt;Sayfa3!$S$5,"P","")))</f>
        <v>P</v>
      </c>
      <c r="O1052" s="53">
        <f t="shared" si="129"/>
        <v>2.5323729999999993</v>
      </c>
      <c r="P1052" s="54">
        <f t="shared" si="130"/>
        <v>8.76</v>
      </c>
      <c r="Q1052" s="55"/>
      <c r="R1052" s="56" t="s">
        <v>36</v>
      </c>
    </row>
    <row r="1053" spans="1:18" s="56" customFormat="1" ht="18" customHeight="1" outlineLevel="1">
      <c r="A1053" s="41">
        <f t="shared" si="135"/>
        <v>8.76</v>
      </c>
      <c r="B1053" s="42">
        <f t="shared" si="132"/>
        <v>1042</v>
      </c>
      <c r="C1053" s="43">
        <v>41397</v>
      </c>
      <c r="D1053" s="44" t="str">
        <f t="shared" si="133"/>
        <v>Mayıs 2013</v>
      </c>
      <c r="E1053" s="45" t="s">
        <v>36</v>
      </c>
      <c r="F1053" s="46">
        <v>3</v>
      </c>
      <c r="G1053" s="47">
        <v>6</v>
      </c>
      <c r="H1053" s="48">
        <f t="shared" si="134"/>
        <v>18</v>
      </c>
      <c r="I1053" s="57">
        <v>3.457627</v>
      </c>
      <c r="J1053" s="50">
        <v>3.07</v>
      </c>
      <c r="K1053" s="51">
        <f t="shared" si="128"/>
        <v>0.38762700000000017</v>
      </c>
      <c r="L1053" s="53">
        <f t="shared" si="131"/>
        <v>2.6823729999999997</v>
      </c>
      <c r="M1053" s="51">
        <f>IF(I1053="",0,IF(K1053&lt;0,Sayfa3!$P$5,Sayfa3!$S$5))</f>
        <v>0.15000000000000036</v>
      </c>
      <c r="N1053" s="52" t="str">
        <f>IF(E1053="","",IF(K1053&lt;Sayfa3!$P$5,"P",IF(K1053&gt;Sayfa3!$S$5,"P","")))</f>
        <v>P</v>
      </c>
      <c r="O1053" s="53">
        <f t="shared" si="129"/>
        <v>2.5323729999999993</v>
      </c>
      <c r="P1053" s="54">
        <f t="shared" si="130"/>
        <v>8.76</v>
      </c>
      <c r="Q1053" s="55"/>
      <c r="R1053" s="56" t="s">
        <v>36</v>
      </c>
    </row>
    <row r="1054" spans="1:18" s="56" customFormat="1" ht="18" customHeight="1" outlineLevel="1">
      <c r="A1054" s="41">
        <f t="shared" si="135"/>
        <v>8.76</v>
      </c>
      <c r="B1054" s="42">
        <f t="shared" si="132"/>
        <v>1043</v>
      </c>
      <c r="C1054" s="43">
        <v>41397</v>
      </c>
      <c r="D1054" s="44" t="str">
        <f t="shared" si="133"/>
        <v>Mayıs 2013</v>
      </c>
      <c r="E1054" s="45" t="s">
        <v>36</v>
      </c>
      <c r="F1054" s="46">
        <v>5</v>
      </c>
      <c r="G1054" s="47">
        <v>6</v>
      </c>
      <c r="H1054" s="48">
        <f t="shared" si="134"/>
        <v>30</v>
      </c>
      <c r="I1054" s="57">
        <v>3.457627</v>
      </c>
      <c r="J1054" s="50">
        <v>3.07</v>
      </c>
      <c r="K1054" s="51">
        <f t="shared" ref="K1054:K1117" si="136">I1054-J1054</f>
        <v>0.38762700000000017</v>
      </c>
      <c r="L1054" s="53">
        <f t="shared" si="131"/>
        <v>2.6823729999999997</v>
      </c>
      <c r="M1054" s="51">
        <f>IF(I1054="",0,IF(K1054&lt;0,Sayfa3!$P$5,Sayfa3!$S$5))</f>
        <v>0.15000000000000036</v>
      </c>
      <c r="N1054" s="52" t="str">
        <f>IF(E1054="","",IF(K1054&lt;Sayfa3!$P$5,"P",IF(K1054&gt;Sayfa3!$S$5,"P","")))</f>
        <v>P</v>
      </c>
      <c r="O1054" s="53">
        <f t="shared" si="129"/>
        <v>2.5323729999999993</v>
      </c>
      <c r="P1054" s="54">
        <f t="shared" si="130"/>
        <v>8.76</v>
      </c>
      <c r="Q1054" s="55"/>
      <c r="R1054" s="56" t="s">
        <v>36</v>
      </c>
    </row>
    <row r="1055" spans="1:18" s="56" customFormat="1" ht="18" customHeight="1" outlineLevel="1">
      <c r="A1055" s="41">
        <f t="shared" si="135"/>
        <v>8.76</v>
      </c>
      <c r="B1055" s="42">
        <f t="shared" si="132"/>
        <v>1044</v>
      </c>
      <c r="C1055" s="43">
        <v>41397</v>
      </c>
      <c r="D1055" s="44" t="str">
        <f t="shared" si="133"/>
        <v>Mayıs 2013</v>
      </c>
      <c r="E1055" s="45" t="s">
        <v>36</v>
      </c>
      <c r="F1055" s="46">
        <v>2</v>
      </c>
      <c r="G1055" s="47">
        <v>6</v>
      </c>
      <c r="H1055" s="48">
        <f t="shared" si="134"/>
        <v>12</v>
      </c>
      <c r="I1055" s="57">
        <v>3.457627</v>
      </c>
      <c r="J1055" s="50">
        <v>3.07</v>
      </c>
      <c r="K1055" s="51">
        <f t="shared" si="136"/>
        <v>0.38762700000000017</v>
      </c>
      <c r="L1055" s="53">
        <f t="shared" si="131"/>
        <v>2.6823729999999997</v>
      </c>
      <c r="M1055" s="51">
        <f>IF(I1055="",0,IF(K1055&lt;0,Sayfa3!$P$5,Sayfa3!$S$5))</f>
        <v>0.15000000000000036</v>
      </c>
      <c r="N1055" s="52" t="str">
        <f>IF(E1055="","",IF(K1055&lt;Sayfa3!$P$5,"P",IF(K1055&gt;Sayfa3!$S$5,"P","")))</f>
        <v>P</v>
      </c>
      <c r="O1055" s="53">
        <f t="shared" si="129"/>
        <v>2.5323729999999993</v>
      </c>
      <c r="P1055" s="54">
        <f t="shared" si="130"/>
        <v>8.76</v>
      </c>
      <c r="Q1055" s="55"/>
      <c r="R1055" s="56" t="s">
        <v>36</v>
      </c>
    </row>
    <row r="1056" spans="1:18" s="56" customFormat="1" ht="18" customHeight="1" outlineLevel="1">
      <c r="A1056" s="41">
        <f t="shared" si="135"/>
        <v>8.76</v>
      </c>
      <c r="B1056" s="42">
        <f t="shared" si="132"/>
        <v>1045</v>
      </c>
      <c r="C1056" s="43">
        <v>41397</v>
      </c>
      <c r="D1056" s="44" t="str">
        <f t="shared" si="133"/>
        <v>Mayıs 2013</v>
      </c>
      <c r="E1056" s="45" t="s">
        <v>36</v>
      </c>
      <c r="F1056" s="46">
        <v>2</v>
      </c>
      <c r="G1056" s="47">
        <v>6</v>
      </c>
      <c r="H1056" s="48">
        <f t="shared" si="134"/>
        <v>12</v>
      </c>
      <c r="I1056" s="57">
        <v>3.457627</v>
      </c>
      <c r="J1056" s="50">
        <v>3.07</v>
      </c>
      <c r="K1056" s="51">
        <f t="shared" si="136"/>
        <v>0.38762700000000017</v>
      </c>
      <c r="L1056" s="53">
        <f t="shared" si="131"/>
        <v>2.6823729999999997</v>
      </c>
      <c r="M1056" s="51">
        <f>IF(I1056="",0,IF(K1056&lt;0,Sayfa3!$P$5,Sayfa3!$S$5))</f>
        <v>0.15000000000000036</v>
      </c>
      <c r="N1056" s="52" t="str">
        <f>IF(E1056="","",IF(K1056&lt;Sayfa3!$P$5,"P",IF(K1056&gt;Sayfa3!$S$5,"P","")))</f>
        <v>P</v>
      </c>
      <c r="O1056" s="53">
        <f t="shared" si="129"/>
        <v>2.5323729999999993</v>
      </c>
      <c r="P1056" s="54">
        <f t="shared" si="130"/>
        <v>8.76</v>
      </c>
      <c r="Q1056" s="55"/>
      <c r="R1056" s="56" t="s">
        <v>36</v>
      </c>
    </row>
    <row r="1057" spans="1:18" s="56" customFormat="1" ht="18" customHeight="1" outlineLevel="1">
      <c r="A1057" s="41">
        <f t="shared" si="135"/>
        <v>8.76</v>
      </c>
      <c r="B1057" s="42">
        <f t="shared" si="132"/>
        <v>1046</v>
      </c>
      <c r="C1057" s="43">
        <v>41397</v>
      </c>
      <c r="D1057" s="44" t="str">
        <f t="shared" si="133"/>
        <v>Mayıs 2013</v>
      </c>
      <c r="E1057" s="45" t="s">
        <v>36</v>
      </c>
      <c r="F1057" s="46">
        <v>5</v>
      </c>
      <c r="G1057" s="47">
        <v>6</v>
      </c>
      <c r="H1057" s="48">
        <f t="shared" si="134"/>
        <v>30</v>
      </c>
      <c r="I1057" s="57">
        <v>3.457627</v>
      </c>
      <c r="J1057" s="50">
        <v>3.07</v>
      </c>
      <c r="K1057" s="51">
        <f t="shared" si="136"/>
        <v>0.38762700000000017</v>
      </c>
      <c r="L1057" s="53">
        <f t="shared" si="131"/>
        <v>2.6823729999999997</v>
      </c>
      <c r="M1057" s="51">
        <f>IF(I1057="",0,IF(K1057&lt;0,Sayfa3!$P$5,Sayfa3!$S$5))</f>
        <v>0.15000000000000036</v>
      </c>
      <c r="N1057" s="52" t="str">
        <f>IF(E1057="","",IF(K1057&lt;Sayfa3!$P$5,"P",IF(K1057&gt;Sayfa3!$S$5,"P","")))</f>
        <v>P</v>
      </c>
      <c r="O1057" s="53">
        <f t="shared" si="129"/>
        <v>2.5323729999999993</v>
      </c>
      <c r="P1057" s="54">
        <f t="shared" si="130"/>
        <v>8.76</v>
      </c>
      <c r="Q1057" s="55"/>
      <c r="R1057" s="56" t="s">
        <v>36</v>
      </c>
    </row>
    <row r="1058" spans="1:18" s="56" customFormat="1" ht="18" customHeight="1" outlineLevel="1">
      <c r="A1058" s="41">
        <f t="shared" si="135"/>
        <v>8.76</v>
      </c>
      <c r="B1058" s="42">
        <f t="shared" si="132"/>
        <v>1047</v>
      </c>
      <c r="C1058" s="43">
        <v>41399</v>
      </c>
      <c r="D1058" s="44" t="str">
        <f t="shared" si="133"/>
        <v>Mayıs 2013</v>
      </c>
      <c r="E1058" s="45" t="s">
        <v>35</v>
      </c>
      <c r="F1058" s="46">
        <v>5</v>
      </c>
      <c r="G1058" s="47">
        <v>6</v>
      </c>
      <c r="H1058" s="48">
        <f t="shared" si="134"/>
        <v>30</v>
      </c>
      <c r="I1058" s="57">
        <v>3.457627</v>
      </c>
      <c r="J1058" s="50">
        <v>3.07</v>
      </c>
      <c r="K1058" s="51">
        <f t="shared" si="136"/>
        <v>0.38762700000000017</v>
      </c>
      <c r="L1058" s="53">
        <f t="shared" si="131"/>
        <v>2.6823729999999997</v>
      </c>
      <c r="M1058" s="51">
        <f>IF(I1058="",0,IF(K1058&lt;0,Sayfa3!$P$5,Sayfa3!$S$5))</f>
        <v>0.15000000000000036</v>
      </c>
      <c r="N1058" s="52" t="str">
        <f>IF(E1058="","",IF(K1058&lt;Sayfa3!$P$5,"P",IF(K1058&gt;Sayfa3!$S$5,"P","")))</f>
        <v>P</v>
      </c>
      <c r="O1058" s="53">
        <f t="shared" si="129"/>
        <v>2.5323729999999993</v>
      </c>
      <c r="P1058" s="54">
        <f t="shared" si="130"/>
        <v>8.76</v>
      </c>
      <c r="Q1058" s="55"/>
      <c r="R1058" s="56" t="s">
        <v>35</v>
      </c>
    </row>
    <row r="1059" spans="1:18" s="56" customFormat="1" ht="18" customHeight="1" outlineLevel="1">
      <c r="A1059" s="41">
        <f t="shared" si="135"/>
        <v>8.76</v>
      </c>
      <c r="B1059" s="42">
        <f t="shared" si="132"/>
        <v>1048</v>
      </c>
      <c r="C1059" s="43">
        <v>41399</v>
      </c>
      <c r="D1059" s="44" t="str">
        <f t="shared" si="133"/>
        <v>Mayıs 2013</v>
      </c>
      <c r="E1059" s="45" t="s">
        <v>35</v>
      </c>
      <c r="F1059" s="46">
        <v>2</v>
      </c>
      <c r="G1059" s="47">
        <v>6</v>
      </c>
      <c r="H1059" s="48">
        <f t="shared" si="134"/>
        <v>12</v>
      </c>
      <c r="I1059" s="57">
        <v>3.457627</v>
      </c>
      <c r="J1059" s="50">
        <v>3.07</v>
      </c>
      <c r="K1059" s="51">
        <f t="shared" si="136"/>
        <v>0.38762700000000017</v>
      </c>
      <c r="L1059" s="53">
        <f t="shared" si="131"/>
        <v>2.6823729999999997</v>
      </c>
      <c r="M1059" s="51">
        <f>IF(I1059="",0,IF(K1059&lt;0,Sayfa3!$P$5,Sayfa3!$S$5))</f>
        <v>0.15000000000000036</v>
      </c>
      <c r="N1059" s="52" t="str">
        <f>IF(E1059="","",IF(K1059&lt;Sayfa3!$P$5,"P",IF(K1059&gt;Sayfa3!$S$5,"P","")))</f>
        <v>P</v>
      </c>
      <c r="O1059" s="53">
        <f t="shared" si="129"/>
        <v>2.5323729999999993</v>
      </c>
      <c r="P1059" s="54">
        <f t="shared" si="130"/>
        <v>8.76</v>
      </c>
      <c r="Q1059" s="55"/>
      <c r="R1059" s="56" t="s">
        <v>35</v>
      </c>
    </row>
    <row r="1060" spans="1:18" s="56" customFormat="1" ht="18" customHeight="1" outlineLevel="1">
      <c r="A1060" s="41">
        <f t="shared" si="135"/>
        <v>8.76</v>
      </c>
      <c r="B1060" s="42">
        <f t="shared" si="132"/>
        <v>1049</v>
      </c>
      <c r="C1060" s="43">
        <v>41399</v>
      </c>
      <c r="D1060" s="44" t="str">
        <f t="shared" si="133"/>
        <v>Mayıs 2013</v>
      </c>
      <c r="E1060" s="45" t="s">
        <v>35</v>
      </c>
      <c r="F1060" s="46">
        <v>7</v>
      </c>
      <c r="G1060" s="47">
        <v>6</v>
      </c>
      <c r="H1060" s="48">
        <f t="shared" si="134"/>
        <v>42</v>
      </c>
      <c r="I1060" s="57">
        <v>3.457627</v>
      </c>
      <c r="J1060" s="50">
        <v>3.07</v>
      </c>
      <c r="K1060" s="51">
        <f t="shared" si="136"/>
        <v>0.38762700000000017</v>
      </c>
      <c r="L1060" s="53">
        <f t="shared" si="131"/>
        <v>2.6823729999999997</v>
      </c>
      <c r="M1060" s="51">
        <f>IF(I1060="",0,IF(K1060&lt;0,Sayfa3!$P$5,Sayfa3!$S$5))</f>
        <v>0.15000000000000036</v>
      </c>
      <c r="N1060" s="52" t="str">
        <f>IF(E1060="","",IF(K1060&lt;Sayfa3!$P$5,"P",IF(K1060&gt;Sayfa3!$S$5,"P","")))</f>
        <v>P</v>
      </c>
      <c r="O1060" s="53">
        <f t="shared" si="129"/>
        <v>2.5323729999999993</v>
      </c>
      <c r="P1060" s="54">
        <f t="shared" si="130"/>
        <v>8.76</v>
      </c>
      <c r="Q1060" s="55"/>
      <c r="R1060" s="56" t="s">
        <v>35</v>
      </c>
    </row>
    <row r="1061" spans="1:18" s="56" customFormat="1" ht="18" customHeight="1" outlineLevel="1">
      <c r="A1061" s="41">
        <f t="shared" si="135"/>
        <v>8.76</v>
      </c>
      <c r="B1061" s="42">
        <f t="shared" si="132"/>
        <v>1050</v>
      </c>
      <c r="C1061" s="43">
        <v>41399</v>
      </c>
      <c r="D1061" s="44" t="str">
        <f t="shared" si="133"/>
        <v>Mayıs 2013</v>
      </c>
      <c r="E1061" s="45" t="s">
        <v>35</v>
      </c>
      <c r="F1061" s="46">
        <v>3</v>
      </c>
      <c r="G1061" s="47">
        <v>6</v>
      </c>
      <c r="H1061" s="48">
        <f t="shared" si="134"/>
        <v>18</v>
      </c>
      <c r="I1061" s="57">
        <v>3.457627</v>
      </c>
      <c r="J1061" s="50">
        <v>3.07</v>
      </c>
      <c r="K1061" s="51">
        <f t="shared" si="136"/>
        <v>0.38762700000000017</v>
      </c>
      <c r="L1061" s="53">
        <f t="shared" si="131"/>
        <v>2.6823729999999997</v>
      </c>
      <c r="M1061" s="51">
        <f>IF(I1061="",0,IF(K1061&lt;0,Sayfa3!$P$5,Sayfa3!$S$5))</f>
        <v>0.15000000000000036</v>
      </c>
      <c r="N1061" s="52" t="str">
        <f>IF(E1061="","",IF(K1061&lt;Sayfa3!$P$5,"P",IF(K1061&gt;Sayfa3!$S$5,"P","")))</f>
        <v>P</v>
      </c>
      <c r="O1061" s="53">
        <f t="shared" si="129"/>
        <v>2.5323729999999993</v>
      </c>
      <c r="P1061" s="54">
        <f t="shared" si="130"/>
        <v>8.76</v>
      </c>
      <c r="Q1061" s="55"/>
      <c r="R1061" s="56" t="s">
        <v>35</v>
      </c>
    </row>
    <row r="1062" spans="1:18" s="56" customFormat="1" ht="18" customHeight="1" outlineLevel="1">
      <c r="A1062" s="41">
        <f t="shared" si="135"/>
        <v>8.69</v>
      </c>
      <c r="B1062" s="42">
        <f t="shared" si="132"/>
        <v>1051</v>
      </c>
      <c r="C1062" s="43">
        <v>41408</v>
      </c>
      <c r="D1062" s="44" t="str">
        <f t="shared" si="133"/>
        <v>Mayıs 2013</v>
      </c>
      <c r="E1062" s="45" t="s">
        <v>35</v>
      </c>
      <c r="F1062" s="46">
        <v>2</v>
      </c>
      <c r="G1062" s="47">
        <v>6</v>
      </c>
      <c r="H1062" s="48">
        <f t="shared" si="134"/>
        <v>12</v>
      </c>
      <c r="I1062" s="57">
        <v>3.5253999999999999</v>
      </c>
      <c r="J1062" s="50">
        <v>3.07</v>
      </c>
      <c r="K1062" s="51">
        <f t="shared" si="136"/>
        <v>0.45540000000000003</v>
      </c>
      <c r="L1062" s="53">
        <f t="shared" si="131"/>
        <v>2.6145999999999998</v>
      </c>
      <c r="M1062" s="51">
        <f>IF(I1062="",0,IF(K1062&lt;0,Sayfa3!$P$5,Sayfa3!$S$5))</f>
        <v>0.15000000000000036</v>
      </c>
      <c r="N1062" s="52" t="str">
        <f>IF(E1062="","",IF(K1062&lt;Sayfa3!$P$5,"P",IF(K1062&gt;Sayfa3!$S$5,"P","")))</f>
        <v>P</v>
      </c>
      <c r="O1062" s="53">
        <f t="shared" si="129"/>
        <v>2.4645999999999995</v>
      </c>
      <c r="P1062" s="54">
        <f t="shared" si="130"/>
        <v>8.69</v>
      </c>
      <c r="Q1062" s="55"/>
      <c r="R1062" s="56" t="s">
        <v>35</v>
      </c>
    </row>
    <row r="1063" spans="1:18" s="56" customFormat="1" ht="18" customHeight="1" outlineLevel="1">
      <c r="A1063" s="41">
        <f t="shared" si="135"/>
        <v>8.69</v>
      </c>
      <c r="B1063" s="42">
        <f t="shared" si="132"/>
        <v>1052</v>
      </c>
      <c r="C1063" s="43">
        <v>41408</v>
      </c>
      <c r="D1063" s="44" t="str">
        <f t="shared" si="133"/>
        <v>Mayıs 2013</v>
      </c>
      <c r="E1063" s="45" t="s">
        <v>35</v>
      </c>
      <c r="F1063" s="46">
        <v>5</v>
      </c>
      <c r="G1063" s="47">
        <v>6</v>
      </c>
      <c r="H1063" s="48">
        <f t="shared" si="134"/>
        <v>30</v>
      </c>
      <c r="I1063" s="57">
        <v>3.5253999999999999</v>
      </c>
      <c r="J1063" s="50">
        <v>3.07</v>
      </c>
      <c r="K1063" s="51">
        <f t="shared" si="136"/>
        <v>0.45540000000000003</v>
      </c>
      <c r="L1063" s="53">
        <f t="shared" si="131"/>
        <v>2.6145999999999998</v>
      </c>
      <c r="M1063" s="51">
        <f>IF(I1063="",0,IF(K1063&lt;0,Sayfa3!$P$5,Sayfa3!$S$5))</f>
        <v>0.15000000000000036</v>
      </c>
      <c r="N1063" s="52" t="str">
        <f>IF(E1063="","",IF(K1063&lt;Sayfa3!$P$5,"P",IF(K1063&gt;Sayfa3!$S$5,"P","")))</f>
        <v>P</v>
      </c>
      <c r="O1063" s="53">
        <f t="shared" si="129"/>
        <v>2.4645999999999995</v>
      </c>
      <c r="P1063" s="54">
        <f t="shared" si="130"/>
        <v>8.69</v>
      </c>
      <c r="Q1063" s="55"/>
      <c r="R1063" s="56" t="s">
        <v>35</v>
      </c>
    </row>
    <row r="1064" spans="1:18" s="56" customFormat="1" ht="18" customHeight="1" outlineLevel="1">
      <c r="A1064" s="41">
        <f t="shared" si="135"/>
        <v>8.69</v>
      </c>
      <c r="B1064" s="42">
        <f t="shared" si="132"/>
        <v>1053</v>
      </c>
      <c r="C1064" s="43">
        <v>41408</v>
      </c>
      <c r="D1064" s="44" t="str">
        <f t="shared" si="133"/>
        <v>Mayıs 2013</v>
      </c>
      <c r="E1064" s="45" t="s">
        <v>35</v>
      </c>
      <c r="F1064" s="46">
        <v>7</v>
      </c>
      <c r="G1064" s="47">
        <v>6</v>
      </c>
      <c r="H1064" s="48">
        <f t="shared" si="134"/>
        <v>42</v>
      </c>
      <c r="I1064" s="57">
        <v>3.5253999999999999</v>
      </c>
      <c r="J1064" s="50">
        <v>3.07</v>
      </c>
      <c r="K1064" s="51">
        <f t="shared" si="136"/>
        <v>0.45540000000000003</v>
      </c>
      <c r="L1064" s="53">
        <f t="shared" si="131"/>
        <v>2.6145999999999998</v>
      </c>
      <c r="M1064" s="51">
        <f>IF(I1064="",0,IF(K1064&lt;0,Sayfa3!$P$5,Sayfa3!$S$5))</f>
        <v>0.15000000000000036</v>
      </c>
      <c r="N1064" s="52" t="str">
        <f>IF(E1064="","",IF(K1064&lt;Sayfa3!$P$5,"P",IF(K1064&gt;Sayfa3!$S$5,"P","")))</f>
        <v>P</v>
      </c>
      <c r="O1064" s="53">
        <f t="shared" si="129"/>
        <v>2.4645999999999995</v>
      </c>
      <c r="P1064" s="54">
        <f t="shared" si="130"/>
        <v>8.69</v>
      </c>
      <c r="Q1064" s="55"/>
      <c r="R1064" s="56" t="s">
        <v>35</v>
      </c>
    </row>
    <row r="1065" spans="1:18" s="56" customFormat="1" ht="18" customHeight="1" outlineLevel="1">
      <c r="A1065" s="41">
        <f t="shared" si="135"/>
        <v>8.69</v>
      </c>
      <c r="B1065" s="42">
        <f t="shared" si="132"/>
        <v>1054</v>
      </c>
      <c r="C1065" s="43">
        <v>41408</v>
      </c>
      <c r="D1065" s="44" t="str">
        <f t="shared" si="133"/>
        <v>Mayıs 2013</v>
      </c>
      <c r="E1065" s="45" t="s">
        <v>35</v>
      </c>
      <c r="F1065" s="46">
        <v>3</v>
      </c>
      <c r="G1065" s="47">
        <v>6</v>
      </c>
      <c r="H1065" s="48">
        <f t="shared" si="134"/>
        <v>18</v>
      </c>
      <c r="I1065" s="57">
        <v>3.5253999999999999</v>
      </c>
      <c r="J1065" s="50">
        <v>3.07</v>
      </c>
      <c r="K1065" s="51">
        <f t="shared" si="136"/>
        <v>0.45540000000000003</v>
      </c>
      <c r="L1065" s="53">
        <f t="shared" si="131"/>
        <v>2.6145999999999998</v>
      </c>
      <c r="M1065" s="51">
        <f>IF(I1065="",0,IF(K1065&lt;0,Sayfa3!$P$5,Sayfa3!$S$5))</f>
        <v>0.15000000000000036</v>
      </c>
      <c r="N1065" s="52" t="str">
        <f>IF(E1065="","",IF(K1065&lt;Sayfa3!$P$5,"P",IF(K1065&gt;Sayfa3!$S$5,"P","")))</f>
        <v>P</v>
      </c>
      <c r="O1065" s="53">
        <f t="shared" si="129"/>
        <v>2.4645999999999995</v>
      </c>
      <c r="P1065" s="54">
        <f t="shared" si="130"/>
        <v>8.69</v>
      </c>
      <c r="Q1065" s="55"/>
      <c r="R1065" s="56" t="s">
        <v>35</v>
      </c>
    </row>
    <row r="1066" spans="1:18" s="56" customFormat="1" ht="18" customHeight="1" outlineLevel="1">
      <c r="A1066" s="41">
        <f t="shared" si="135"/>
        <v>8.69</v>
      </c>
      <c r="B1066" s="42">
        <f t="shared" si="132"/>
        <v>1055</v>
      </c>
      <c r="C1066" s="43">
        <v>41408</v>
      </c>
      <c r="D1066" s="44" t="str">
        <f t="shared" si="133"/>
        <v>Mayıs 2013</v>
      </c>
      <c r="E1066" s="45" t="s">
        <v>35</v>
      </c>
      <c r="F1066" s="46">
        <v>3</v>
      </c>
      <c r="G1066" s="47">
        <v>6</v>
      </c>
      <c r="H1066" s="48">
        <f t="shared" si="134"/>
        <v>18</v>
      </c>
      <c r="I1066" s="57">
        <v>3.5253999999999999</v>
      </c>
      <c r="J1066" s="50">
        <v>3.07</v>
      </c>
      <c r="K1066" s="51">
        <f t="shared" si="136"/>
        <v>0.45540000000000003</v>
      </c>
      <c r="L1066" s="53">
        <f t="shared" si="131"/>
        <v>2.6145999999999998</v>
      </c>
      <c r="M1066" s="51">
        <f>IF(I1066="",0,IF(K1066&lt;0,Sayfa3!$P$5,Sayfa3!$S$5))</f>
        <v>0.15000000000000036</v>
      </c>
      <c r="N1066" s="52" t="str">
        <f>IF(E1066="","",IF(K1066&lt;Sayfa3!$P$5,"P",IF(K1066&gt;Sayfa3!$S$5,"P","")))</f>
        <v>P</v>
      </c>
      <c r="O1066" s="53">
        <f t="shared" si="129"/>
        <v>2.4645999999999995</v>
      </c>
      <c r="P1066" s="54">
        <f t="shared" si="130"/>
        <v>8.69</v>
      </c>
      <c r="Q1066" s="55"/>
      <c r="R1066" s="56" t="s">
        <v>35</v>
      </c>
    </row>
    <row r="1067" spans="1:18" s="56" customFormat="1" ht="18" customHeight="1" outlineLevel="1">
      <c r="A1067" s="41">
        <f t="shared" si="135"/>
        <v>8.69</v>
      </c>
      <c r="B1067" s="42">
        <f t="shared" si="132"/>
        <v>1056</v>
      </c>
      <c r="C1067" s="43">
        <v>41408</v>
      </c>
      <c r="D1067" s="44" t="str">
        <f t="shared" si="133"/>
        <v>Mayıs 2013</v>
      </c>
      <c r="E1067" s="45" t="s">
        <v>35</v>
      </c>
      <c r="F1067" s="46">
        <v>7</v>
      </c>
      <c r="G1067" s="47">
        <v>6</v>
      </c>
      <c r="H1067" s="48">
        <f t="shared" si="134"/>
        <v>42</v>
      </c>
      <c r="I1067" s="57">
        <v>3.5253999999999999</v>
      </c>
      <c r="J1067" s="50">
        <v>3.07</v>
      </c>
      <c r="K1067" s="51">
        <f t="shared" si="136"/>
        <v>0.45540000000000003</v>
      </c>
      <c r="L1067" s="53">
        <f t="shared" si="131"/>
        <v>2.6145999999999998</v>
      </c>
      <c r="M1067" s="51">
        <f>IF(I1067="",0,IF(K1067&lt;0,Sayfa3!$P$5,Sayfa3!$S$5))</f>
        <v>0.15000000000000036</v>
      </c>
      <c r="N1067" s="52" t="str">
        <f>IF(E1067="","",IF(K1067&lt;Sayfa3!$P$5,"P",IF(K1067&gt;Sayfa3!$S$5,"P","")))</f>
        <v>P</v>
      </c>
      <c r="O1067" s="53">
        <f t="shared" si="129"/>
        <v>2.4645999999999995</v>
      </c>
      <c r="P1067" s="54">
        <f t="shared" si="130"/>
        <v>8.69</v>
      </c>
      <c r="Q1067" s="55"/>
      <c r="R1067" s="56" t="s">
        <v>35</v>
      </c>
    </row>
    <row r="1068" spans="1:18" s="56" customFormat="1" ht="18" customHeight="1" outlineLevel="1">
      <c r="A1068" s="41">
        <f t="shared" si="135"/>
        <v>8.69</v>
      </c>
      <c r="B1068" s="42">
        <f t="shared" si="132"/>
        <v>1057</v>
      </c>
      <c r="C1068" s="43">
        <v>41408</v>
      </c>
      <c r="D1068" s="44" t="str">
        <f t="shared" si="133"/>
        <v>Mayıs 2013</v>
      </c>
      <c r="E1068" s="45" t="s">
        <v>35</v>
      </c>
      <c r="F1068" s="46">
        <v>7</v>
      </c>
      <c r="G1068" s="47">
        <v>6</v>
      </c>
      <c r="H1068" s="48">
        <f t="shared" si="134"/>
        <v>42</v>
      </c>
      <c r="I1068" s="57">
        <v>3.5253999999999999</v>
      </c>
      <c r="J1068" s="50">
        <v>3.07</v>
      </c>
      <c r="K1068" s="51">
        <f t="shared" si="136"/>
        <v>0.45540000000000003</v>
      </c>
      <c r="L1068" s="53">
        <f t="shared" si="131"/>
        <v>2.6145999999999998</v>
      </c>
      <c r="M1068" s="51">
        <f>IF(I1068="",0,IF(K1068&lt;0,Sayfa3!$P$5,Sayfa3!$S$5))</f>
        <v>0.15000000000000036</v>
      </c>
      <c r="N1068" s="52" t="str">
        <f>IF(E1068="","",IF(K1068&lt;Sayfa3!$P$5,"P",IF(K1068&gt;Sayfa3!$S$5,"P","")))</f>
        <v>P</v>
      </c>
      <c r="O1068" s="53">
        <f t="shared" si="129"/>
        <v>2.4645999999999995</v>
      </c>
      <c r="P1068" s="54">
        <f t="shared" si="130"/>
        <v>8.69</v>
      </c>
      <c r="Q1068" s="55"/>
      <c r="R1068" s="56" t="s">
        <v>35</v>
      </c>
    </row>
    <row r="1069" spans="1:18" s="56" customFormat="1" ht="18" customHeight="1" outlineLevel="1">
      <c r="A1069" s="41">
        <f t="shared" si="135"/>
        <v>8.69</v>
      </c>
      <c r="B1069" s="42">
        <f t="shared" si="132"/>
        <v>1058</v>
      </c>
      <c r="C1069" s="43">
        <v>41408</v>
      </c>
      <c r="D1069" s="44" t="str">
        <f t="shared" si="133"/>
        <v>Mayıs 2013</v>
      </c>
      <c r="E1069" s="45" t="s">
        <v>35</v>
      </c>
      <c r="F1069" s="46">
        <v>3</v>
      </c>
      <c r="G1069" s="47">
        <v>6</v>
      </c>
      <c r="H1069" s="48">
        <f t="shared" si="134"/>
        <v>18</v>
      </c>
      <c r="I1069" s="57">
        <v>3.5253999999999999</v>
      </c>
      <c r="J1069" s="50">
        <v>3.07</v>
      </c>
      <c r="K1069" s="51">
        <f t="shared" si="136"/>
        <v>0.45540000000000003</v>
      </c>
      <c r="L1069" s="53">
        <f t="shared" si="131"/>
        <v>2.6145999999999998</v>
      </c>
      <c r="M1069" s="51">
        <f>IF(I1069="",0,IF(K1069&lt;0,Sayfa3!$P$5,Sayfa3!$S$5))</f>
        <v>0.15000000000000036</v>
      </c>
      <c r="N1069" s="52" t="str">
        <f>IF(E1069="","",IF(K1069&lt;Sayfa3!$P$5,"P",IF(K1069&gt;Sayfa3!$S$5,"P","")))</f>
        <v>P</v>
      </c>
      <c r="O1069" s="53">
        <f t="shared" si="129"/>
        <v>2.4645999999999995</v>
      </c>
      <c r="P1069" s="54">
        <f t="shared" si="130"/>
        <v>8.69</v>
      </c>
      <c r="Q1069" s="55"/>
      <c r="R1069" s="56" t="s">
        <v>35</v>
      </c>
    </row>
    <row r="1070" spans="1:18" s="56" customFormat="1" ht="18" customHeight="1" outlineLevel="1">
      <c r="A1070" s="41">
        <f t="shared" si="135"/>
        <v>8.69</v>
      </c>
      <c r="B1070" s="42">
        <f t="shared" si="132"/>
        <v>1059</v>
      </c>
      <c r="C1070" s="43">
        <v>41408</v>
      </c>
      <c r="D1070" s="44" t="str">
        <f t="shared" si="133"/>
        <v>Mayıs 2013</v>
      </c>
      <c r="E1070" s="45" t="s">
        <v>35</v>
      </c>
      <c r="F1070" s="46">
        <v>11</v>
      </c>
      <c r="G1070" s="47">
        <v>6</v>
      </c>
      <c r="H1070" s="48">
        <f t="shared" si="134"/>
        <v>66</v>
      </c>
      <c r="I1070" s="57">
        <v>3.5253999999999999</v>
      </c>
      <c r="J1070" s="50">
        <v>3.07</v>
      </c>
      <c r="K1070" s="51">
        <f t="shared" si="136"/>
        <v>0.45540000000000003</v>
      </c>
      <c r="L1070" s="53">
        <f t="shared" si="131"/>
        <v>2.6145999999999998</v>
      </c>
      <c r="M1070" s="51">
        <f>IF(I1070="",0,IF(K1070&lt;0,Sayfa3!$P$5,Sayfa3!$S$5))</f>
        <v>0.15000000000000036</v>
      </c>
      <c r="N1070" s="52" t="str">
        <f>IF(E1070="","",IF(K1070&lt;Sayfa3!$P$5,"P",IF(K1070&gt;Sayfa3!$S$5,"P","")))</f>
        <v>P</v>
      </c>
      <c r="O1070" s="53">
        <f t="shared" si="129"/>
        <v>2.4645999999999995</v>
      </c>
      <c r="P1070" s="54">
        <f t="shared" si="130"/>
        <v>8.69</v>
      </c>
      <c r="Q1070" s="55"/>
      <c r="R1070" s="56" t="s">
        <v>35</v>
      </c>
    </row>
    <row r="1071" spans="1:18" s="56" customFormat="1" ht="18" customHeight="1" outlineLevel="1">
      <c r="A1071" s="41">
        <f t="shared" si="135"/>
        <v>8.69</v>
      </c>
      <c r="B1071" s="42">
        <f t="shared" si="132"/>
        <v>1060</v>
      </c>
      <c r="C1071" s="43">
        <v>41408</v>
      </c>
      <c r="D1071" s="44" t="str">
        <f t="shared" si="133"/>
        <v>Mayıs 2013</v>
      </c>
      <c r="E1071" s="45" t="s">
        <v>35</v>
      </c>
      <c r="F1071" s="46">
        <v>5</v>
      </c>
      <c r="G1071" s="47">
        <v>6</v>
      </c>
      <c r="H1071" s="48">
        <f t="shared" si="134"/>
        <v>30</v>
      </c>
      <c r="I1071" s="57">
        <v>3.5253999999999999</v>
      </c>
      <c r="J1071" s="50">
        <v>3.07</v>
      </c>
      <c r="K1071" s="51">
        <f t="shared" si="136"/>
        <v>0.45540000000000003</v>
      </c>
      <c r="L1071" s="53">
        <f t="shared" si="131"/>
        <v>2.6145999999999998</v>
      </c>
      <c r="M1071" s="51">
        <f>IF(I1071="",0,IF(K1071&lt;0,Sayfa3!$P$5,Sayfa3!$S$5))</f>
        <v>0.15000000000000036</v>
      </c>
      <c r="N1071" s="52" t="str">
        <f>IF(E1071="","",IF(K1071&lt;Sayfa3!$P$5,"P",IF(K1071&gt;Sayfa3!$S$5,"P","")))</f>
        <v>P</v>
      </c>
      <c r="O1071" s="53">
        <f t="shared" si="129"/>
        <v>2.4645999999999995</v>
      </c>
      <c r="P1071" s="54">
        <f t="shared" si="130"/>
        <v>8.69</v>
      </c>
      <c r="Q1071" s="55"/>
      <c r="R1071" s="56" t="s">
        <v>35</v>
      </c>
    </row>
    <row r="1072" spans="1:18" s="56" customFormat="1" ht="18" customHeight="1" outlineLevel="1">
      <c r="A1072" s="41">
        <f t="shared" si="135"/>
        <v>8.69</v>
      </c>
      <c r="B1072" s="42">
        <f t="shared" si="132"/>
        <v>1061</v>
      </c>
      <c r="C1072" s="43">
        <v>41408</v>
      </c>
      <c r="D1072" s="44" t="str">
        <f t="shared" si="133"/>
        <v>Mayıs 2013</v>
      </c>
      <c r="E1072" s="45" t="s">
        <v>35</v>
      </c>
      <c r="F1072" s="46">
        <v>2</v>
      </c>
      <c r="G1072" s="47">
        <v>6</v>
      </c>
      <c r="H1072" s="48">
        <f t="shared" si="134"/>
        <v>12</v>
      </c>
      <c r="I1072" s="57">
        <v>3.5253999999999999</v>
      </c>
      <c r="J1072" s="50">
        <v>3.07</v>
      </c>
      <c r="K1072" s="51">
        <f t="shared" si="136"/>
        <v>0.45540000000000003</v>
      </c>
      <c r="L1072" s="53">
        <f t="shared" si="131"/>
        <v>2.6145999999999998</v>
      </c>
      <c r="M1072" s="51">
        <f>IF(I1072="",0,IF(K1072&lt;0,Sayfa3!$P$5,Sayfa3!$S$5))</f>
        <v>0.15000000000000036</v>
      </c>
      <c r="N1072" s="52" t="str">
        <f>IF(E1072="","",IF(K1072&lt;Sayfa3!$P$5,"P",IF(K1072&gt;Sayfa3!$S$5,"P","")))</f>
        <v>P</v>
      </c>
      <c r="O1072" s="53">
        <f t="shared" si="129"/>
        <v>2.4645999999999995</v>
      </c>
      <c r="P1072" s="54">
        <f t="shared" si="130"/>
        <v>8.69</v>
      </c>
      <c r="Q1072" s="55"/>
      <c r="R1072" s="56" t="s">
        <v>35</v>
      </c>
    </row>
    <row r="1073" spans="1:18" s="56" customFormat="1" ht="18" customHeight="1" outlineLevel="1">
      <c r="A1073" s="41">
        <f t="shared" si="135"/>
        <v>8.69</v>
      </c>
      <c r="B1073" s="42">
        <f t="shared" si="132"/>
        <v>1062</v>
      </c>
      <c r="C1073" s="43">
        <v>41408</v>
      </c>
      <c r="D1073" s="44" t="str">
        <f t="shared" si="133"/>
        <v>Mayıs 2013</v>
      </c>
      <c r="E1073" s="45" t="s">
        <v>35</v>
      </c>
      <c r="F1073" s="46">
        <v>3</v>
      </c>
      <c r="G1073" s="47">
        <v>6</v>
      </c>
      <c r="H1073" s="48">
        <f t="shared" si="134"/>
        <v>18</v>
      </c>
      <c r="I1073" s="57">
        <v>3.5253999999999999</v>
      </c>
      <c r="J1073" s="50">
        <v>3.07</v>
      </c>
      <c r="K1073" s="51">
        <f t="shared" si="136"/>
        <v>0.45540000000000003</v>
      </c>
      <c r="L1073" s="53">
        <f t="shared" si="131"/>
        <v>2.6145999999999998</v>
      </c>
      <c r="M1073" s="51">
        <f>IF(I1073="",0,IF(K1073&lt;0,Sayfa3!$P$5,Sayfa3!$S$5))</f>
        <v>0.15000000000000036</v>
      </c>
      <c r="N1073" s="52" t="str">
        <f>IF(E1073="","",IF(K1073&lt;Sayfa3!$P$5,"P",IF(K1073&gt;Sayfa3!$S$5,"P","")))</f>
        <v>P</v>
      </c>
      <c r="O1073" s="53">
        <f t="shared" si="129"/>
        <v>2.4645999999999995</v>
      </c>
      <c r="P1073" s="54">
        <f t="shared" si="130"/>
        <v>8.69</v>
      </c>
      <c r="Q1073" s="55"/>
      <c r="R1073" s="56" t="s">
        <v>35</v>
      </c>
    </row>
    <row r="1074" spans="1:18" s="56" customFormat="1" ht="18" customHeight="1" outlineLevel="1">
      <c r="A1074" s="41">
        <f t="shared" si="135"/>
        <v>8.69</v>
      </c>
      <c r="B1074" s="42">
        <f t="shared" si="132"/>
        <v>1063</v>
      </c>
      <c r="C1074" s="43">
        <v>41408</v>
      </c>
      <c r="D1074" s="44" t="str">
        <f t="shared" si="133"/>
        <v>Mayıs 2013</v>
      </c>
      <c r="E1074" s="45" t="s">
        <v>35</v>
      </c>
      <c r="F1074" s="46">
        <v>7</v>
      </c>
      <c r="G1074" s="47">
        <v>6</v>
      </c>
      <c r="H1074" s="48">
        <f t="shared" si="134"/>
        <v>42</v>
      </c>
      <c r="I1074" s="57">
        <v>3.5253999999999999</v>
      </c>
      <c r="J1074" s="50">
        <v>3.07</v>
      </c>
      <c r="K1074" s="51">
        <f t="shared" si="136"/>
        <v>0.45540000000000003</v>
      </c>
      <c r="L1074" s="53">
        <f t="shared" si="131"/>
        <v>2.6145999999999998</v>
      </c>
      <c r="M1074" s="51">
        <f>IF(I1074="",0,IF(K1074&lt;0,Sayfa3!$P$5,Sayfa3!$S$5))</f>
        <v>0.15000000000000036</v>
      </c>
      <c r="N1074" s="52" t="str">
        <f>IF(E1074="","",IF(K1074&lt;Sayfa3!$P$5,"P",IF(K1074&gt;Sayfa3!$S$5,"P","")))</f>
        <v>P</v>
      </c>
      <c r="O1074" s="53">
        <f t="shared" si="129"/>
        <v>2.4645999999999995</v>
      </c>
      <c r="P1074" s="54">
        <f t="shared" si="130"/>
        <v>8.69</v>
      </c>
      <c r="Q1074" s="55"/>
      <c r="R1074" s="56" t="s">
        <v>35</v>
      </c>
    </row>
    <row r="1075" spans="1:18" s="56" customFormat="1" ht="18" customHeight="1" outlineLevel="1">
      <c r="A1075" s="41">
        <f t="shared" si="135"/>
        <v>8.69</v>
      </c>
      <c r="B1075" s="42">
        <f t="shared" si="132"/>
        <v>1064</v>
      </c>
      <c r="C1075" s="43">
        <v>41408</v>
      </c>
      <c r="D1075" s="44" t="str">
        <f t="shared" si="133"/>
        <v>Mayıs 2013</v>
      </c>
      <c r="E1075" s="45" t="s">
        <v>35</v>
      </c>
      <c r="F1075" s="46">
        <v>7</v>
      </c>
      <c r="G1075" s="47">
        <v>6</v>
      </c>
      <c r="H1075" s="48">
        <f t="shared" si="134"/>
        <v>42</v>
      </c>
      <c r="I1075" s="57">
        <v>3.5253999999999999</v>
      </c>
      <c r="J1075" s="50">
        <v>3.07</v>
      </c>
      <c r="K1075" s="51">
        <f t="shared" si="136"/>
        <v>0.45540000000000003</v>
      </c>
      <c r="L1075" s="53">
        <f t="shared" si="131"/>
        <v>2.6145999999999998</v>
      </c>
      <c r="M1075" s="51">
        <f>IF(I1075="",0,IF(K1075&lt;0,Sayfa3!$P$5,Sayfa3!$S$5))</f>
        <v>0.15000000000000036</v>
      </c>
      <c r="N1075" s="52" t="str">
        <f>IF(E1075="","",IF(K1075&lt;Sayfa3!$P$5,"P",IF(K1075&gt;Sayfa3!$S$5,"P","")))</f>
        <v>P</v>
      </c>
      <c r="O1075" s="53">
        <f t="shared" si="129"/>
        <v>2.4645999999999995</v>
      </c>
      <c r="P1075" s="54">
        <f t="shared" si="130"/>
        <v>8.69</v>
      </c>
      <c r="Q1075" s="55"/>
      <c r="R1075" s="56" t="s">
        <v>35</v>
      </c>
    </row>
    <row r="1076" spans="1:18" s="56" customFormat="1" ht="18" customHeight="1" outlineLevel="1" collapsed="1">
      <c r="A1076" s="41">
        <f t="shared" si="135"/>
        <v>8.69</v>
      </c>
      <c r="B1076" s="42">
        <f t="shared" si="132"/>
        <v>1065</v>
      </c>
      <c r="C1076" s="43">
        <v>41408</v>
      </c>
      <c r="D1076" s="44" t="str">
        <f t="shared" si="133"/>
        <v>Mayıs 2013</v>
      </c>
      <c r="E1076" s="45" t="s">
        <v>35</v>
      </c>
      <c r="F1076" s="46">
        <v>3</v>
      </c>
      <c r="G1076" s="47">
        <v>6</v>
      </c>
      <c r="H1076" s="48">
        <f t="shared" si="134"/>
        <v>18</v>
      </c>
      <c r="I1076" s="57">
        <v>3.5253999999999999</v>
      </c>
      <c r="J1076" s="50">
        <v>3.07</v>
      </c>
      <c r="K1076" s="51">
        <f t="shared" si="136"/>
        <v>0.45540000000000003</v>
      </c>
      <c r="L1076" s="53">
        <f t="shared" si="131"/>
        <v>2.6145999999999998</v>
      </c>
      <c r="M1076" s="51">
        <f>IF(I1076="",0,IF(K1076&lt;0,Sayfa3!$P$5,Sayfa3!$S$5))</f>
        <v>0.15000000000000036</v>
      </c>
      <c r="N1076" s="52" t="str">
        <f>IF(E1076="","",IF(K1076&lt;Sayfa3!$P$5,"P",IF(K1076&gt;Sayfa3!$S$5,"P","")))</f>
        <v>P</v>
      </c>
      <c r="O1076" s="53">
        <f t="shared" si="129"/>
        <v>2.4645999999999995</v>
      </c>
      <c r="P1076" s="54">
        <f t="shared" si="130"/>
        <v>8.69</v>
      </c>
      <c r="Q1076" s="55"/>
      <c r="R1076" s="56" t="s">
        <v>35</v>
      </c>
    </row>
    <row r="1077" spans="1:18" s="56" customFormat="1" ht="18" customHeight="1" outlineLevel="1">
      <c r="A1077" s="41">
        <f t="shared" si="135"/>
        <v>8.69</v>
      </c>
      <c r="B1077" s="42">
        <f t="shared" si="132"/>
        <v>1066</v>
      </c>
      <c r="C1077" s="43">
        <v>41408</v>
      </c>
      <c r="D1077" s="44" t="str">
        <f t="shared" si="133"/>
        <v>Mayıs 2013</v>
      </c>
      <c r="E1077" s="45" t="s">
        <v>35</v>
      </c>
      <c r="F1077" s="46">
        <v>7</v>
      </c>
      <c r="G1077" s="47">
        <v>6</v>
      </c>
      <c r="H1077" s="48">
        <f t="shared" si="134"/>
        <v>42</v>
      </c>
      <c r="I1077" s="57">
        <v>3.5253999999999999</v>
      </c>
      <c r="J1077" s="50">
        <v>3.07</v>
      </c>
      <c r="K1077" s="51">
        <f t="shared" si="136"/>
        <v>0.45540000000000003</v>
      </c>
      <c r="L1077" s="53">
        <f t="shared" si="131"/>
        <v>2.6145999999999998</v>
      </c>
      <c r="M1077" s="51">
        <f>IF(I1077="",0,IF(K1077&lt;0,Sayfa3!$P$5,Sayfa3!$S$5))</f>
        <v>0.15000000000000036</v>
      </c>
      <c r="N1077" s="52" t="str">
        <f>IF(E1077="","",IF(K1077&lt;Sayfa3!$P$5,"P",IF(K1077&gt;Sayfa3!$S$5,"P","")))</f>
        <v>P</v>
      </c>
      <c r="O1077" s="53">
        <f t="shared" si="129"/>
        <v>2.4645999999999995</v>
      </c>
      <c r="P1077" s="54">
        <f t="shared" si="130"/>
        <v>8.69</v>
      </c>
      <c r="Q1077" s="55"/>
      <c r="R1077" s="56" t="s">
        <v>35</v>
      </c>
    </row>
    <row r="1078" spans="1:18" s="56" customFormat="1" ht="18" customHeight="1" outlineLevel="1">
      <c r="A1078" s="41">
        <f t="shared" si="135"/>
        <v>8.69</v>
      </c>
      <c r="B1078" s="42">
        <f t="shared" si="132"/>
        <v>1067</v>
      </c>
      <c r="C1078" s="43">
        <v>41408</v>
      </c>
      <c r="D1078" s="44" t="str">
        <f t="shared" si="133"/>
        <v>Mayıs 2013</v>
      </c>
      <c r="E1078" s="45" t="s">
        <v>35</v>
      </c>
      <c r="F1078" s="46">
        <v>3</v>
      </c>
      <c r="G1078" s="47">
        <v>6</v>
      </c>
      <c r="H1078" s="48">
        <f t="shared" si="134"/>
        <v>18</v>
      </c>
      <c r="I1078" s="57">
        <v>3.5253999999999999</v>
      </c>
      <c r="J1078" s="50">
        <v>3.07</v>
      </c>
      <c r="K1078" s="51">
        <f t="shared" si="136"/>
        <v>0.45540000000000003</v>
      </c>
      <c r="L1078" s="53">
        <f t="shared" si="131"/>
        <v>2.6145999999999998</v>
      </c>
      <c r="M1078" s="51">
        <f>IF(I1078="",0,IF(K1078&lt;0,Sayfa3!$P$5,Sayfa3!$S$5))</f>
        <v>0.15000000000000036</v>
      </c>
      <c r="N1078" s="52" t="str">
        <f>IF(E1078="","",IF(K1078&lt;Sayfa3!$P$5,"P",IF(K1078&gt;Sayfa3!$S$5,"P","")))</f>
        <v>P</v>
      </c>
      <c r="O1078" s="53">
        <f t="shared" si="129"/>
        <v>2.4645999999999995</v>
      </c>
      <c r="P1078" s="54">
        <f t="shared" si="130"/>
        <v>8.69</v>
      </c>
      <c r="Q1078" s="55"/>
      <c r="R1078" s="56" t="s">
        <v>35</v>
      </c>
    </row>
    <row r="1079" spans="1:18" s="56" customFormat="1" ht="18" customHeight="1" outlineLevel="1">
      <c r="A1079" s="41">
        <f t="shared" si="135"/>
        <v>8.69</v>
      </c>
      <c r="B1079" s="42">
        <f t="shared" si="132"/>
        <v>1068</v>
      </c>
      <c r="C1079" s="43">
        <v>41408</v>
      </c>
      <c r="D1079" s="44" t="str">
        <f t="shared" si="133"/>
        <v>Mayıs 2013</v>
      </c>
      <c r="E1079" s="45" t="s">
        <v>32</v>
      </c>
      <c r="F1079" s="46">
        <v>7</v>
      </c>
      <c r="G1079" s="47">
        <v>6</v>
      </c>
      <c r="H1079" s="48">
        <f t="shared" si="134"/>
        <v>42</v>
      </c>
      <c r="I1079" s="57">
        <v>3.5253999999999999</v>
      </c>
      <c r="J1079" s="50">
        <v>3.07</v>
      </c>
      <c r="K1079" s="51">
        <f t="shared" si="136"/>
        <v>0.45540000000000003</v>
      </c>
      <c r="L1079" s="53">
        <f t="shared" si="131"/>
        <v>2.6145999999999998</v>
      </c>
      <c r="M1079" s="51">
        <f>IF(I1079="",0,IF(K1079&lt;0,Sayfa3!$P$5,Sayfa3!$S$5))</f>
        <v>0.15000000000000036</v>
      </c>
      <c r="N1079" s="52" t="str">
        <f>IF(E1079="","",IF(K1079&lt;Sayfa3!$P$5,"P",IF(K1079&gt;Sayfa3!$S$5,"P","")))</f>
        <v>P</v>
      </c>
      <c r="O1079" s="53">
        <f t="shared" si="129"/>
        <v>2.4645999999999995</v>
      </c>
      <c r="P1079" s="54">
        <f t="shared" si="130"/>
        <v>8.69</v>
      </c>
      <c r="Q1079" s="55"/>
      <c r="R1079" s="56" t="s">
        <v>32</v>
      </c>
    </row>
    <row r="1080" spans="1:18" s="56" customFormat="1" ht="18" customHeight="1" outlineLevel="1">
      <c r="A1080" s="41">
        <f t="shared" si="135"/>
        <v>8.69</v>
      </c>
      <c r="B1080" s="42">
        <f t="shared" si="132"/>
        <v>1069</v>
      </c>
      <c r="C1080" s="43">
        <v>41408</v>
      </c>
      <c r="D1080" s="44" t="str">
        <f t="shared" si="133"/>
        <v>Mayıs 2013</v>
      </c>
      <c r="E1080" s="45" t="s">
        <v>32</v>
      </c>
      <c r="F1080" s="46">
        <v>3</v>
      </c>
      <c r="G1080" s="47">
        <v>6</v>
      </c>
      <c r="H1080" s="48">
        <f t="shared" si="134"/>
        <v>18</v>
      </c>
      <c r="I1080" s="57">
        <v>3.5253999999999999</v>
      </c>
      <c r="J1080" s="50">
        <v>3.07</v>
      </c>
      <c r="K1080" s="51">
        <f t="shared" si="136"/>
        <v>0.45540000000000003</v>
      </c>
      <c r="L1080" s="53">
        <f t="shared" si="131"/>
        <v>2.6145999999999998</v>
      </c>
      <c r="M1080" s="51">
        <f>IF(I1080="",0,IF(K1080&lt;0,Sayfa3!$P$5,Sayfa3!$S$5))</f>
        <v>0.15000000000000036</v>
      </c>
      <c r="N1080" s="52" t="str">
        <f>IF(E1080="","",IF(K1080&lt;Sayfa3!$P$5,"P",IF(K1080&gt;Sayfa3!$S$5,"P","")))</f>
        <v>P</v>
      </c>
      <c r="O1080" s="53">
        <f t="shared" si="129"/>
        <v>2.4645999999999995</v>
      </c>
      <c r="P1080" s="54">
        <f t="shared" si="130"/>
        <v>8.69</v>
      </c>
      <c r="Q1080" s="55"/>
      <c r="R1080" s="56" t="s">
        <v>32</v>
      </c>
    </row>
    <row r="1081" spans="1:18" s="56" customFormat="1" ht="18" customHeight="1" outlineLevel="1">
      <c r="A1081" s="41">
        <f t="shared" si="135"/>
        <v>8.69</v>
      </c>
      <c r="B1081" s="42">
        <f t="shared" si="132"/>
        <v>1070</v>
      </c>
      <c r="C1081" s="43">
        <v>41408</v>
      </c>
      <c r="D1081" s="44" t="str">
        <f t="shared" si="133"/>
        <v>Mayıs 2013</v>
      </c>
      <c r="E1081" s="45" t="s">
        <v>35</v>
      </c>
      <c r="F1081" s="46">
        <v>7</v>
      </c>
      <c r="G1081" s="47">
        <v>6</v>
      </c>
      <c r="H1081" s="48">
        <f t="shared" si="134"/>
        <v>42</v>
      </c>
      <c r="I1081" s="57">
        <v>3.5253999999999999</v>
      </c>
      <c r="J1081" s="50">
        <v>3.07</v>
      </c>
      <c r="K1081" s="51">
        <f t="shared" si="136"/>
        <v>0.45540000000000003</v>
      </c>
      <c r="L1081" s="53">
        <f t="shared" si="131"/>
        <v>2.6145999999999998</v>
      </c>
      <c r="M1081" s="51">
        <f>IF(I1081="",0,IF(K1081&lt;0,Sayfa3!$P$5,Sayfa3!$S$5))</f>
        <v>0.15000000000000036</v>
      </c>
      <c r="N1081" s="52" t="str">
        <f>IF(E1081="","",IF(K1081&lt;Sayfa3!$P$5,"P",IF(K1081&gt;Sayfa3!$S$5,"P","")))</f>
        <v>P</v>
      </c>
      <c r="O1081" s="53">
        <f t="shared" si="129"/>
        <v>2.4645999999999995</v>
      </c>
      <c r="P1081" s="54">
        <f t="shared" si="130"/>
        <v>8.69</v>
      </c>
      <c r="Q1081" s="55"/>
      <c r="R1081" s="56" t="s">
        <v>35</v>
      </c>
    </row>
    <row r="1082" spans="1:18" s="56" customFormat="1" ht="18" customHeight="1" outlineLevel="1">
      <c r="A1082" s="41">
        <f t="shared" si="135"/>
        <v>8.69</v>
      </c>
      <c r="B1082" s="42">
        <f t="shared" si="132"/>
        <v>1071</v>
      </c>
      <c r="C1082" s="43">
        <v>41408</v>
      </c>
      <c r="D1082" s="44" t="str">
        <f t="shared" si="133"/>
        <v>Mayıs 2013</v>
      </c>
      <c r="E1082" s="45" t="s">
        <v>35</v>
      </c>
      <c r="F1082" s="46">
        <v>3</v>
      </c>
      <c r="G1082" s="47">
        <v>6</v>
      </c>
      <c r="H1082" s="48">
        <f t="shared" si="134"/>
        <v>18</v>
      </c>
      <c r="I1082" s="57">
        <v>3.5253999999999999</v>
      </c>
      <c r="J1082" s="50">
        <v>3.07</v>
      </c>
      <c r="K1082" s="51">
        <f t="shared" si="136"/>
        <v>0.45540000000000003</v>
      </c>
      <c r="L1082" s="53">
        <f t="shared" si="131"/>
        <v>2.6145999999999998</v>
      </c>
      <c r="M1082" s="51">
        <f>IF(I1082="",0,IF(K1082&lt;0,Sayfa3!$P$5,Sayfa3!$S$5))</f>
        <v>0.15000000000000036</v>
      </c>
      <c r="N1082" s="52" t="str">
        <f>IF(E1082="","",IF(K1082&lt;Sayfa3!$P$5,"P",IF(K1082&gt;Sayfa3!$S$5,"P","")))</f>
        <v>P</v>
      </c>
      <c r="O1082" s="53">
        <f t="shared" si="129"/>
        <v>2.4645999999999995</v>
      </c>
      <c r="P1082" s="54">
        <f t="shared" si="130"/>
        <v>8.69</v>
      </c>
      <c r="Q1082" s="55"/>
      <c r="R1082" s="56" t="s">
        <v>35</v>
      </c>
    </row>
    <row r="1083" spans="1:18" s="56" customFormat="1" ht="18" customHeight="1" outlineLevel="1">
      <c r="A1083" s="41">
        <f t="shared" si="135"/>
        <v>8.69</v>
      </c>
      <c r="B1083" s="42">
        <f t="shared" si="132"/>
        <v>1072</v>
      </c>
      <c r="C1083" s="43">
        <v>41408</v>
      </c>
      <c r="D1083" s="44" t="str">
        <f t="shared" si="133"/>
        <v>Mayıs 2013</v>
      </c>
      <c r="E1083" s="45" t="s">
        <v>35</v>
      </c>
      <c r="F1083" s="46">
        <v>3</v>
      </c>
      <c r="G1083" s="47">
        <v>6</v>
      </c>
      <c r="H1083" s="48">
        <f t="shared" si="134"/>
        <v>18</v>
      </c>
      <c r="I1083" s="57">
        <v>3.5253999999999999</v>
      </c>
      <c r="J1083" s="50">
        <v>3.07</v>
      </c>
      <c r="K1083" s="51">
        <f t="shared" si="136"/>
        <v>0.45540000000000003</v>
      </c>
      <c r="L1083" s="53">
        <f t="shared" si="131"/>
        <v>2.6145999999999998</v>
      </c>
      <c r="M1083" s="51">
        <f>IF(I1083="",0,IF(K1083&lt;0,Sayfa3!$P$5,Sayfa3!$S$5))</f>
        <v>0.15000000000000036</v>
      </c>
      <c r="N1083" s="52" t="str">
        <f>IF(E1083="","",IF(K1083&lt;Sayfa3!$P$5,"P",IF(K1083&gt;Sayfa3!$S$5,"P","")))</f>
        <v>P</v>
      </c>
      <c r="O1083" s="53">
        <f t="shared" si="129"/>
        <v>2.4645999999999995</v>
      </c>
      <c r="P1083" s="54">
        <f t="shared" si="130"/>
        <v>8.69</v>
      </c>
      <c r="Q1083" s="55"/>
      <c r="R1083" s="56" t="s">
        <v>35</v>
      </c>
    </row>
    <row r="1084" spans="1:18" s="56" customFormat="1" ht="18" customHeight="1" outlineLevel="1">
      <c r="A1084" s="41">
        <f t="shared" si="135"/>
        <v>8.69</v>
      </c>
      <c r="B1084" s="42">
        <f t="shared" si="132"/>
        <v>1073</v>
      </c>
      <c r="C1084" s="43">
        <v>41408</v>
      </c>
      <c r="D1084" s="44" t="str">
        <f t="shared" si="133"/>
        <v>Mayıs 2013</v>
      </c>
      <c r="E1084" s="45" t="s">
        <v>35</v>
      </c>
      <c r="F1084" s="46">
        <v>7</v>
      </c>
      <c r="G1084" s="47">
        <v>6</v>
      </c>
      <c r="H1084" s="48">
        <f t="shared" si="134"/>
        <v>42</v>
      </c>
      <c r="I1084" s="57">
        <v>3.5253999999999999</v>
      </c>
      <c r="J1084" s="50">
        <v>3.07</v>
      </c>
      <c r="K1084" s="51">
        <f t="shared" si="136"/>
        <v>0.45540000000000003</v>
      </c>
      <c r="L1084" s="53">
        <f t="shared" si="131"/>
        <v>2.6145999999999998</v>
      </c>
      <c r="M1084" s="51">
        <f>IF(I1084="",0,IF(K1084&lt;0,Sayfa3!$P$5,Sayfa3!$S$5))</f>
        <v>0.15000000000000036</v>
      </c>
      <c r="N1084" s="52" t="str">
        <f>IF(E1084="","",IF(K1084&lt;Sayfa3!$P$5,"P",IF(K1084&gt;Sayfa3!$S$5,"P","")))</f>
        <v>P</v>
      </c>
      <c r="O1084" s="53">
        <f t="shared" si="129"/>
        <v>2.4645999999999995</v>
      </c>
      <c r="P1084" s="54">
        <f t="shared" si="130"/>
        <v>8.69</v>
      </c>
      <c r="Q1084" s="55"/>
      <c r="R1084" s="56" t="s">
        <v>35</v>
      </c>
    </row>
    <row r="1085" spans="1:18" s="56" customFormat="1" ht="18" customHeight="1" outlineLevel="1">
      <c r="A1085" s="41">
        <f t="shared" si="135"/>
        <v>8.69</v>
      </c>
      <c r="B1085" s="42">
        <f t="shared" si="132"/>
        <v>1074</v>
      </c>
      <c r="C1085" s="43">
        <v>41408</v>
      </c>
      <c r="D1085" s="44" t="str">
        <f t="shared" si="133"/>
        <v>Mayıs 2013</v>
      </c>
      <c r="E1085" s="45" t="s">
        <v>35</v>
      </c>
      <c r="F1085" s="46">
        <v>7</v>
      </c>
      <c r="G1085" s="47">
        <v>6</v>
      </c>
      <c r="H1085" s="48">
        <f t="shared" si="134"/>
        <v>42</v>
      </c>
      <c r="I1085" s="57">
        <v>3.5253999999999999</v>
      </c>
      <c r="J1085" s="50">
        <v>3.07</v>
      </c>
      <c r="K1085" s="51">
        <f t="shared" si="136"/>
        <v>0.45540000000000003</v>
      </c>
      <c r="L1085" s="53">
        <f t="shared" si="131"/>
        <v>2.6145999999999998</v>
      </c>
      <c r="M1085" s="51">
        <f>IF(I1085="",0,IF(K1085&lt;0,Sayfa3!$P$5,Sayfa3!$S$5))</f>
        <v>0.15000000000000036</v>
      </c>
      <c r="N1085" s="52" t="str">
        <f>IF(E1085="","",IF(K1085&lt;Sayfa3!$P$5,"P",IF(K1085&gt;Sayfa3!$S$5,"P","")))</f>
        <v>P</v>
      </c>
      <c r="O1085" s="53">
        <f t="shared" si="129"/>
        <v>2.4645999999999995</v>
      </c>
      <c r="P1085" s="54">
        <f t="shared" si="130"/>
        <v>8.69</v>
      </c>
      <c r="Q1085" s="55"/>
      <c r="R1085" s="56" t="s">
        <v>35</v>
      </c>
    </row>
    <row r="1086" spans="1:18" s="56" customFormat="1" ht="18" customHeight="1" outlineLevel="1">
      <c r="A1086" s="41">
        <f t="shared" si="135"/>
        <v>8.69</v>
      </c>
      <c r="B1086" s="42">
        <f t="shared" si="132"/>
        <v>1075</v>
      </c>
      <c r="C1086" s="43">
        <v>41408</v>
      </c>
      <c r="D1086" s="44" t="str">
        <f t="shared" si="133"/>
        <v>Mayıs 2013</v>
      </c>
      <c r="E1086" s="45" t="s">
        <v>35</v>
      </c>
      <c r="F1086" s="46">
        <v>3</v>
      </c>
      <c r="G1086" s="47">
        <v>6</v>
      </c>
      <c r="H1086" s="48">
        <f t="shared" si="134"/>
        <v>18</v>
      </c>
      <c r="I1086" s="57">
        <v>3.5253999999999999</v>
      </c>
      <c r="J1086" s="50">
        <v>3.07</v>
      </c>
      <c r="K1086" s="51">
        <f t="shared" si="136"/>
        <v>0.45540000000000003</v>
      </c>
      <c r="L1086" s="53">
        <f t="shared" si="131"/>
        <v>2.6145999999999998</v>
      </c>
      <c r="M1086" s="51">
        <f>IF(I1086="",0,IF(K1086&lt;0,Sayfa3!$P$5,Sayfa3!$S$5))</f>
        <v>0.15000000000000036</v>
      </c>
      <c r="N1086" s="52" t="str">
        <f>IF(E1086="","",IF(K1086&lt;Sayfa3!$P$5,"P",IF(K1086&gt;Sayfa3!$S$5,"P","")))</f>
        <v>P</v>
      </c>
      <c r="O1086" s="53">
        <f t="shared" si="129"/>
        <v>2.4645999999999995</v>
      </c>
      <c r="P1086" s="54">
        <f t="shared" si="130"/>
        <v>8.69</v>
      </c>
      <c r="Q1086" s="55"/>
      <c r="R1086" s="56" t="s">
        <v>35</v>
      </c>
    </row>
    <row r="1087" spans="1:18" s="56" customFormat="1" ht="18" customHeight="1" outlineLevel="1">
      <c r="A1087" s="41">
        <f t="shared" si="135"/>
        <v>8.69</v>
      </c>
      <c r="B1087" s="42">
        <f t="shared" si="132"/>
        <v>1076</v>
      </c>
      <c r="C1087" s="43">
        <v>41408</v>
      </c>
      <c r="D1087" s="44" t="str">
        <f t="shared" si="133"/>
        <v>Mayıs 2013</v>
      </c>
      <c r="E1087" s="45" t="s">
        <v>35</v>
      </c>
      <c r="F1087" s="46">
        <v>7</v>
      </c>
      <c r="G1087" s="47">
        <v>6</v>
      </c>
      <c r="H1087" s="48">
        <f t="shared" si="134"/>
        <v>42</v>
      </c>
      <c r="I1087" s="57">
        <v>3.5253999999999999</v>
      </c>
      <c r="J1087" s="50">
        <v>3.07</v>
      </c>
      <c r="K1087" s="51">
        <f t="shared" si="136"/>
        <v>0.45540000000000003</v>
      </c>
      <c r="L1087" s="53">
        <f t="shared" si="131"/>
        <v>2.6145999999999998</v>
      </c>
      <c r="M1087" s="51">
        <f>IF(I1087="",0,IF(K1087&lt;0,Sayfa3!$P$5,Sayfa3!$S$5))</f>
        <v>0.15000000000000036</v>
      </c>
      <c r="N1087" s="52" t="str">
        <f>IF(E1087="","",IF(K1087&lt;Sayfa3!$P$5,"P",IF(K1087&gt;Sayfa3!$S$5,"P","")))</f>
        <v>P</v>
      </c>
      <c r="O1087" s="53">
        <f t="shared" si="129"/>
        <v>2.4645999999999995</v>
      </c>
      <c r="P1087" s="54">
        <f t="shared" si="130"/>
        <v>8.69</v>
      </c>
      <c r="Q1087" s="55"/>
      <c r="R1087" s="56" t="s">
        <v>35</v>
      </c>
    </row>
    <row r="1088" spans="1:18" s="56" customFormat="1" ht="18" customHeight="1" outlineLevel="1">
      <c r="A1088" s="41">
        <f t="shared" si="135"/>
        <v>8.69</v>
      </c>
      <c r="B1088" s="42">
        <f t="shared" si="132"/>
        <v>1077</v>
      </c>
      <c r="C1088" s="43">
        <v>41408</v>
      </c>
      <c r="D1088" s="44" t="str">
        <f t="shared" si="133"/>
        <v>Mayıs 2013</v>
      </c>
      <c r="E1088" s="45" t="s">
        <v>35</v>
      </c>
      <c r="F1088" s="46">
        <v>5</v>
      </c>
      <c r="G1088" s="47">
        <v>6</v>
      </c>
      <c r="H1088" s="48">
        <f t="shared" si="134"/>
        <v>30</v>
      </c>
      <c r="I1088" s="57">
        <v>3.5253999999999999</v>
      </c>
      <c r="J1088" s="50">
        <v>3.07</v>
      </c>
      <c r="K1088" s="51">
        <f t="shared" si="136"/>
        <v>0.45540000000000003</v>
      </c>
      <c r="L1088" s="53">
        <f t="shared" si="131"/>
        <v>2.6145999999999998</v>
      </c>
      <c r="M1088" s="51">
        <f>IF(I1088="",0,IF(K1088&lt;0,Sayfa3!$P$5,Sayfa3!$S$5))</f>
        <v>0.15000000000000036</v>
      </c>
      <c r="N1088" s="52" t="str">
        <f>IF(E1088="","",IF(K1088&lt;Sayfa3!$P$5,"P",IF(K1088&gt;Sayfa3!$S$5,"P","")))</f>
        <v>P</v>
      </c>
      <c r="O1088" s="53">
        <f t="shared" si="129"/>
        <v>2.4645999999999995</v>
      </c>
      <c r="P1088" s="54">
        <f t="shared" si="130"/>
        <v>8.69</v>
      </c>
      <c r="Q1088" s="55"/>
      <c r="R1088" s="56" t="s">
        <v>35</v>
      </c>
    </row>
    <row r="1089" spans="1:18" s="56" customFormat="1" ht="18" customHeight="1" outlineLevel="1">
      <c r="A1089" s="41">
        <f t="shared" si="135"/>
        <v>8.69</v>
      </c>
      <c r="B1089" s="42">
        <f t="shared" si="132"/>
        <v>1078</v>
      </c>
      <c r="C1089" s="43">
        <v>41408</v>
      </c>
      <c r="D1089" s="44" t="str">
        <f t="shared" si="133"/>
        <v>Mayıs 2013</v>
      </c>
      <c r="E1089" s="45" t="s">
        <v>35</v>
      </c>
      <c r="F1089" s="46">
        <v>2</v>
      </c>
      <c r="G1089" s="47">
        <v>6</v>
      </c>
      <c r="H1089" s="48">
        <f t="shared" si="134"/>
        <v>12</v>
      </c>
      <c r="I1089" s="57">
        <v>3.5253999999999999</v>
      </c>
      <c r="J1089" s="50">
        <v>3.07</v>
      </c>
      <c r="K1089" s="51">
        <f t="shared" si="136"/>
        <v>0.45540000000000003</v>
      </c>
      <c r="L1089" s="53">
        <f t="shared" si="131"/>
        <v>2.6145999999999998</v>
      </c>
      <c r="M1089" s="51">
        <f>IF(I1089="",0,IF(K1089&lt;0,Sayfa3!$P$5,Sayfa3!$S$5))</f>
        <v>0.15000000000000036</v>
      </c>
      <c r="N1089" s="52" t="str">
        <f>IF(E1089="","",IF(K1089&lt;Sayfa3!$P$5,"P",IF(K1089&gt;Sayfa3!$S$5,"P","")))</f>
        <v>P</v>
      </c>
      <c r="O1089" s="53">
        <f t="shared" si="129"/>
        <v>2.4645999999999995</v>
      </c>
      <c r="P1089" s="54">
        <f t="shared" si="130"/>
        <v>8.69</v>
      </c>
      <c r="Q1089" s="55"/>
      <c r="R1089" s="56" t="s">
        <v>35</v>
      </c>
    </row>
    <row r="1090" spans="1:18" s="56" customFormat="1" ht="18" customHeight="1" outlineLevel="1">
      <c r="A1090" s="41">
        <f t="shared" si="135"/>
        <v>8.69</v>
      </c>
      <c r="B1090" s="42">
        <f t="shared" si="132"/>
        <v>1079</v>
      </c>
      <c r="C1090" s="43">
        <v>41408</v>
      </c>
      <c r="D1090" s="44" t="str">
        <f t="shared" si="133"/>
        <v>Mayıs 2013</v>
      </c>
      <c r="E1090" s="45" t="s">
        <v>32</v>
      </c>
      <c r="F1090" s="46">
        <v>7</v>
      </c>
      <c r="G1090" s="47">
        <v>6</v>
      </c>
      <c r="H1090" s="48">
        <f t="shared" si="134"/>
        <v>42</v>
      </c>
      <c r="I1090" s="57">
        <v>3.5253999999999999</v>
      </c>
      <c r="J1090" s="50">
        <v>3.07</v>
      </c>
      <c r="K1090" s="51">
        <f t="shared" si="136"/>
        <v>0.45540000000000003</v>
      </c>
      <c r="L1090" s="53">
        <f t="shared" si="131"/>
        <v>2.6145999999999998</v>
      </c>
      <c r="M1090" s="51">
        <f>IF(I1090="",0,IF(K1090&lt;0,Sayfa3!$P$5,Sayfa3!$S$5))</f>
        <v>0.15000000000000036</v>
      </c>
      <c r="N1090" s="52" t="str">
        <f>IF(E1090="","",IF(K1090&lt;Sayfa3!$P$5,"P",IF(K1090&gt;Sayfa3!$S$5,"P","")))</f>
        <v>P</v>
      </c>
      <c r="O1090" s="53">
        <f t="shared" si="129"/>
        <v>2.4645999999999995</v>
      </c>
      <c r="P1090" s="54">
        <f t="shared" si="130"/>
        <v>8.69</v>
      </c>
      <c r="Q1090" s="55"/>
      <c r="R1090" s="56" t="s">
        <v>32</v>
      </c>
    </row>
    <row r="1091" spans="1:18" s="56" customFormat="1" ht="18" customHeight="1" outlineLevel="1">
      <c r="A1091" s="41">
        <f t="shared" si="135"/>
        <v>8.69</v>
      </c>
      <c r="B1091" s="42">
        <f t="shared" si="132"/>
        <v>1080</v>
      </c>
      <c r="C1091" s="43">
        <v>41408</v>
      </c>
      <c r="D1091" s="44" t="str">
        <f t="shared" si="133"/>
        <v>Mayıs 2013</v>
      </c>
      <c r="E1091" s="45" t="s">
        <v>32</v>
      </c>
      <c r="F1091" s="46">
        <v>3</v>
      </c>
      <c r="G1091" s="47">
        <v>6</v>
      </c>
      <c r="H1091" s="48">
        <f t="shared" si="134"/>
        <v>18</v>
      </c>
      <c r="I1091" s="57">
        <v>3.5253999999999999</v>
      </c>
      <c r="J1091" s="50">
        <v>3.07</v>
      </c>
      <c r="K1091" s="51">
        <f t="shared" si="136"/>
        <v>0.45540000000000003</v>
      </c>
      <c r="L1091" s="53">
        <f t="shared" si="131"/>
        <v>2.6145999999999998</v>
      </c>
      <c r="M1091" s="51">
        <f>IF(I1091="",0,IF(K1091&lt;0,Sayfa3!$P$5,Sayfa3!$S$5))</f>
        <v>0.15000000000000036</v>
      </c>
      <c r="N1091" s="52" t="str">
        <f>IF(E1091="","",IF(K1091&lt;Sayfa3!$P$5,"P",IF(K1091&gt;Sayfa3!$S$5,"P","")))</f>
        <v>P</v>
      </c>
      <c r="O1091" s="53">
        <f t="shared" si="129"/>
        <v>2.4645999999999995</v>
      </c>
      <c r="P1091" s="54">
        <f t="shared" si="130"/>
        <v>8.69</v>
      </c>
      <c r="Q1091" s="55"/>
      <c r="R1091" s="56" t="s">
        <v>32</v>
      </c>
    </row>
    <row r="1092" spans="1:18" s="56" customFormat="1" ht="18" customHeight="1" outlineLevel="1">
      <c r="A1092" s="41">
        <f t="shared" si="135"/>
        <v>8.69</v>
      </c>
      <c r="B1092" s="42">
        <f t="shared" si="132"/>
        <v>1081</v>
      </c>
      <c r="C1092" s="43">
        <v>41408</v>
      </c>
      <c r="D1092" s="44" t="str">
        <f t="shared" si="133"/>
        <v>Mayıs 2013</v>
      </c>
      <c r="E1092" s="45" t="s">
        <v>32</v>
      </c>
      <c r="F1092" s="46">
        <v>5</v>
      </c>
      <c r="G1092" s="47">
        <v>6</v>
      </c>
      <c r="H1092" s="48">
        <f t="shared" si="134"/>
        <v>30</v>
      </c>
      <c r="I1092" s="57">
        <v>3.5253999999999999</v>
      </c>
      <c r="J1092" s="50">
        <v>3.07</v>
      </c>
      <c r="K1092" s="51">
        <f t="shared" si="136"/>
        <v>0.45540000000000003</v>
      </c>
      <c r="L1092" s="53">
        <f t="shared" si="131"/>
        <v>2.6145999999999998</v>
      </c>
      <c r="M1092" s="51">
        <f>IF(I1092="",0,IF(K1092&lt;0,Sayfa3!$P$5,Sayfa3!$S$5))</f>
        <v>0.15000000000000036</v>
      </c>
      <c r="N1092" s="52" t="str">
        <f>IF(E1092="","",IF(K1092&lt;Sayfa3!$P$5,"P",IF(K1092&gt;Sayfa3!$S$5,"P","")))</f>
        <v>P</v>
      </c>
      <c r="O1092" s="53">
        <f t="shared" si="129"/>
        <v>2.4645999999999995</v>
      </c>
      <c r="P1092" s="54">
        <f t="shared" si="130"/>
        <v>8.69</v>
      </c>
      <c r="Q1092" s="55"/>
      <c r="R1092" s="56" t="s">
        <v>32</v>
      </c>
    </row>
    <row r="1093" spans="1:18" s="56" customFormat="1" ht="18" customHeight="1" outlineLevel="1">
      <c r="A1093" s="41">
        <f t="shared" si="135"/>
        <v>8.69</v>
      </c>
      <c r="B1093" s="42">
        <f t="shared" si="132"/>
        <v>1082</v>
      </c>
      <c r="C1093" s="43">
        <v>41408</v>
      </c>
      <c r="D1093" s="44" t="str">
        <f t="shared" si="133"/>
        <v>Mayıs 2013</v>
      </c>
      <c r="E1093" s="45" t="s">
        <v>32</v>
      </c>
      <c r="F1093" s="46">
        <v>2</v>
      </c>
      <c r="G1093" s="47">
        <v>6</v>
      </c>
      <c r="H1093" s="48">
        <f t="shared" si="134"/>
        <v>12</v>
      </c>
      <c r="I1093" s="57">
        <v>3.5253999999999999</v>
      </c>
      <c r="J1093" s="50">
        <v>3.07</v>
      </c>
      <c r="K1093" s="51">
        <f t="shared" si="136"/>
        <v>0.45540000000000003</v>
      </c>
      <c r="L1093" s="53">
        <f t="shared" si="131"/>
        <v>2.6145999999999998</v>
      </c>
      <c r="M1093" s="51">
        <f>IF(I1093="",0,IF(K1093&lt;0,Sayfa3!$P$5,Sayfa3!$S$5))</f>
        <v>0.15000000000000036</v>
      </c>
      <c r="N1093" s="52" t="str">
        <f>IF(E1093="","",IF(K1093&lt;Sayfa3!$P$5,"P",IF(K1093&gt;Sayfa3!$S$5,"P","")))</f>
        <v>P</v>
      </c>
      <c r="O1093" s="53">
        <f t="shared" si="129"/>
        <v>2.4645999999999995</v>
      </c>
      <c r="P1093" s="54">
        <f t="shared" si="130"/>
        <v>8.69</v>
      </c>
      <c r="Q1093" s="55"/>
      <c r="R1093" s="56" t="s">
        <v>32</v>
      </c>
    </row>
    <row r="1094" spans="1:18" s="56" customFormat="1" ht="18" customHeight="1" outlineLevel="1">
      <c r="A1094" s="41">
        <f t="shared" si="135"/>
        <v>8.69</v>
      </c>
      <c r="B1094" s="42">
        <f t="shared" si="132"/>
        <v>1083</v>
      </c>
      <c r="C1094" s="43">
        <v>41415</v>
      </c>
      <c r="D1094" s="44" t="str">
        <f t="shared" si="133"/>
        <v>Mayıs 2013</v>
      </c>
      <c r="E1094" s="45" t="s">
        <v>35</v>
      </c>
      <c r="F1094" s="46">
        <v>3</v>
      </c>
      <c r="G1094" s="47">
        <v>6</v>
      </c>
      <c r="H1094" s="48">
        <f t="shared" si="134"/>
        <v>18</v>
      </c>
      <c r="I1094" s="57">
        <v>3.5253999999999999</v>
      </c>
      <c r="J1094" s="50">
        <v>3.07</v>
      </c>
      <c r="K1094" s="51">
        <f t="shared" si="136"/>
        <v>0.45540000000000003</v>
      </c>
      <c r="L1094" s="53">
        <f t="shared" si="131"/>
        <v>2.6145999999999998</v>
      </c>
      <c r="M1094" s="51">
        <f>IF(I1094="",0,IF(K1094&lt;0,Sayfa3!$P$5,Sayfa3!$S$5))</f>
        <v>0.15000000000000036</v>
      </c>
      <c r="N1094" s="52" t="str">
        <f>IF(E1094="","",IF(K1094&lt;Sayfa3!$P$5,"P",IF(K1094&gt;Sayfa3!$S$5,"P","")))</f>
        <v>P</v>
      </c>
      <c r="O1094" s="53">
        <f t="shared" si="129"/>
        <v>2.4645999999999995</v>
      </c>
      <c r="P1094" s="54">
        <f t="shared" si="130"/>
        <v>8.69</v>
      </c>
      <c r="Q1094" s="55"/>
      <c r="R1094" s="56" t="s">
        <v>35</v>
      </c>
    </row>
    <row r="1095" spans="1:18" s="56" customFormat="1" ht="18" customHeight="1" outlineLevel="1">
      <c r="A1095" s="41">
        <f t="shared" si="135"/>
        <v>8.69</v>
      </c>
      <c r="B1095" s="42">
        <f t="shared" si="132"/>
        <v>1084</v>
      </c>
      <c r="C1095" s="43">
        <v>41415</v>
      </c>
      <c r="D1095" s="44" t="str">
        <f t="shared" si="133"/>
        <v>Mayıs 2013</v>
      </c>
      <c r="E1095" s="45" t="s">
        <v>35</v>
      </c>
      <c r="F1095" s="46">
        <v>7</v>
      </c>
      <c r="G1095" s="47">
        <v>6</v>
      </c>
      <c r="H1095" s="48">
        <f t="shared" si="134"/>
        <v>42</v>
      </c>
      <c r="I1095" s="57">
        <v>3.5253999999999999</v>
      </c>
      <c r="J1095" s="50">
        <v>3.07</v>
      </c>
      <c r="K1095" s="51">
        <f t="shared" si="136"/>
        <v>0.45540000000000003</v>
      </c>
      <c r="L1095" s="53">
        <f t="shared" si="131"/>
        <v>2.6145999999999998</v>
      </c>
      <c r="M1095" s="51">
        <f>IF(I1095="",0,IF(K1095&lt;0,Sayfa3!$P$5,Sayfa3!$S$5))</f>
        <v>0.15000000000000036</v>
      </c>
      <c r="N1095" s="52" t="str">
        <f>IF(E1095="","",IF(K1095&lt;Sayfa3!$P$5,"P",IF(K1095&gt;Sayfa3!$S$5,"P","")))</f>
        <v>P</v>
      </c>
      <c r="O1095" s="53">
        <f t="shared" si="129"/>
        <v>2.4645999999999995</v>
      </c>
      <c r="P1095" s="54">
        <f t="shared" si="130"/>
        <v>8.69</v>
      </c>
      <c r="Q1095" s="55"/>
      <c r="R1095" s="56" t="s">
        <v>35</v>
      </c>
    </row>
    <row r="1096" spans="1:18" s="56" customFormat="1" ht="18" customHeight="1" outlineLevel="1">
      <c r="A1096" s="41">
        <f t="shared" si="135"/>
        <v>8.69</v>
      </c>
      <c r="B1096" s="42">
        <f t="shared" si="132"/>
        <v>1085</v>
      </c>
      <c r="C1096" s="43">
        <v>41415</v>
      </c>
      <c r="D1096" s="44" t="str">
        <f t="shared" si="133"/>
        <v>Mayıs 2013</v>
      </c>
      <c r="E1096" s="45" t="s">
        <v>35</v>
      </c>
      <c r="F1096" s="46">
        <v>7</v>
      </c>
      <c r="G1096" s="47">
        <v>6</v>
      </c>
      <c r="H1096" s="48">
        <f t="shared" si="134"/>
        <v>42</v>
      </c>
      <c r="I1096" s="57">
        <v>3.5253999999999999</v>
      </c>
      <c r="J1096" s="50">
        <v>3.07</v>
      </c>
      <c r="K1096" s="51">
        <f t="shared" si="136"/>
        <v>0.45540000000000003</v>
      </c>
      <c r="L1096" s="53">
        <f t="shared" si="131"/>
        <v>2.6145999999999998</v>
      </c>
      <c r="M1096" s="51">
        <f>IF(I1096="",0,IF(K1096&lt;0,Sayfa3!$P$5,Sayfa3!$S$5))</f>
        <v>0.15000000000000036</v>
      </c>
      <c r="N1096" s="52" t="str">
        <f>IF(E1096="","",IF(K1096&lt;Sayfa3!$P$5,"P",IF(K1096&gt;Sayfa3!$S$5,"P","")))</f>
        <v>P</v>
      </c>
      <c r="O1096" s="53">
        <f t="shared" si="129"/>
        <v>2.4645999999999995</v>
      </c>
      <c r="P1096" s="54">
        <f t="shared" si="130"/>
        <v>8.69</v>
      </c>
      <c r="Q1096" s="55"/>
      <c r="R1096" s="56" t="s">
        <v>35</v>
      </c>
    </row>
    <row r="1097" spans="1:18" s="56" customFormat="1" ht="18" customHeight="1" outlineLevel="1">
      <c r="A1097" s="41">
        <f t="shared" si="135"/>
        <v>8.69</v>
      </c>
      <c r="B1097" s="42">
        <f t="shared" si="132"/>
        <v>1086</v>
      </c>
      <c r="C1097" s="43">
        <v>41415</v>
      </c>
      <c r="D1097" s="44" t="str">
        <f t="shared" si="133"/>
        <v>Mayıs 2013</v>
      </c>
      <c r="E1097" s="45" t="s">
        <v>35</v>
      </c>
      <c r="F1097" s="46">
        <v>3</v>
      </c>
      <c r="G1097" s="47">
        <v>6</v>
      </c>
      <c r="H1097" s="48">
        <f t="shared" si="134"/>
        <v>18</v>
      </c>
      <c r="I1097" s="57">
        <v>3.5253999999999999</v>
      </c>
      <c r="J1097" s="50">
        <v>3.07</v>
      </c>
      <c r="K1097" s="51">
        <f t="shared" si="136"/>
        <v>0.45540000000000003</v>
      </c>
      <c r="L1097" s="53">
        <f t="shared" si="131"/>
        <v>2.6145999999999998</v>
      </c>
      <c r="M1097" s="51">
        <f>IF(I1097="",0,IF(K1097&lt;0,Sayfa3!$P$5,Sayfa3!$S$5))</f>
        <v>0.15000000000000036</v>
      </c>
      <c r="N1097" s="52" t="str">
        <f>IF(E1097="","",IF(K1097&lt;Sayfa3!$P$5,"P",IF(K1097&gt;Sayfa3!$S$5,"P","")))</f>
        <v>P</v>
      </c>
      <c r="O1097" s="53">
        <f t="shared" si="129"/>
        <v>2.4645999999999995</v>
      </c>
      <c r="P1097" s="54">
        <f t="shared" si="130"/>
        <v>8.69</v>
      </c>
      <c r="Q1097" s="55"/>
      <c r="R1097" s="56" t="s">
        <v>35</v>
      </c>
    </row>
    <row r="1098" spans="1:18" s="56" customFormat="1" ht="18" customHeight="1" outlineLevel="1">
      <c r="A1098" s="41">
        <f t="shared" si="135"/>
        <v>8.69</v>
      </c>
      <c r="B1098" s="42">
        <f t="shared" si="132"/>
        <v>1087</v>
      </c>
      <c r="C1098" s="43">
        <v>41415</v>
      </c>
      <c r="D1098" s="44" t="str">
        <f t="shared" si="133"/>
        <v>Mayıs 2013</v>
      </c>
      <c r="E1098" s="45" t="s">
        <v>35</v>
      </c>
      <c r="F1098" s="46">
        <v>3</v>
      </c>
      <c r="G1098" s="47">
        <v>6</v>
      </c>
      <c r="H1098" s="48">
        <f t="shared" si="134"/>
        <v>18</v>
      </c>
      <c r="I1098" s="57">
        <v>3.5253999999999999</v>
      </c>
      <c r="J1098" s="50">
        <v>3.07</v>
      </c>
      <c r="K1098" s="51">
        <f t="shared" si="136"/>
        <v>0.45540000000000003</v>
      </c>
      <c r="L1098" s="53">
        <f t="shared" si="131"/>
        <v>2.6145999999999998</v>
      </c>
      <c r="M1098" s="51">
        <f>IF(I1098="",0,IF(K1098&lt;0,Sayfa3!$P$5,Sayfa3!$S$5))</f>
        <v>0.15000000000000036</v>
      </c>
      <c r="N1098" s="52" t="str">
        <f>IF(E1098="","",IF(K1098&lt;Sayfa3!$P$5,"P",IF(K1098&gt;Sayfa3!$S$5,"P","")))</f>
        <v>P</v>
      </c>
      <c r="O1098" s="53">
        <f t="shared" si="129"/>
        <v>2.4645999999999995</v>
      </c>
      <c r="P1098" s="54">
        <f t="shared" si="130"/>
        <v>8.69</v>
      </c>
      <c r="Q1098" s="55"/>
      <c r="R1098" s="56" t="s">
        <v>35</v>
      </c>
    </row>
    <row r="1099" spans="1:18" s="56" customFormat="1" ht="18" customHeight="1" outlineLevel="1">
      <c r="A1099" s="41">
        <f t="shared" si="135"/>
        <v>8.69</v>
      </c>
      <c r="B1099" s="42">
        <f t="shared" si="132"/>
        <v>1088</v>
      </c>
      <c r="C1099" s="43">
        <v>41415</v>
      </c>
      <c r="D1099" s="44" t="str">
        <f t="shared" si="133"/>
        <v>Mayıs 2013</v>
      </c>
      <c r="E1099" s="45" t="s">
        <v>35</v>
      </c>
      <c r="F1099" s="46">
        <v>7</v>
      </c>
      <c r="G1099" s="47">
        <v>6</v>
      </c>
      <c r="H1099" s="48">
        <f t="shared" si="134"/>
        <v>42</v>
      </c>
      <c r="I1099" s="57">
        <v>3.5253999999999999</v>
      </c>
      <c r="J1099" s="50">
        <v>3.07</v>
      </c>
      <c r="K1099" s="51">
        <f t="shared" si="136"/>
        <v>0.45540000000000003</v>
      </c>
      <c r="L1099" s="53">
        <f t="shared" si="131"/>
        <v>2.6145999999999998</v>
      </c>
      <c r="M1099" s="51">
        <f>IF(I1099="",0,IF(K1099&lt;0,Sayfa3!$P$5,Sayfa3!$S$5))</f>
        <v>0.15000000000000036</v>
      </c>
      <c r="N1099" s="52" t="str">
        <f>IF(E1099="","",IF(K1099&lt;Sayfa3!$P$5,"P",IF(K1099&gt;Sayfa3!$S$5,"P","")))</f>
        <v>P</v>
      </c>
      <c r="O1099" s="53">
        <f t="shared" si="129"/>
        <v>2.4645999999999995</v>
      </c>
      <c r="P1099" s="54">
        <f t="shared" si="130"/>
        <v>8.69</v>
      </c>
      <c r="Q1099" s="55"/>
      <c r="R1099" s="56" t="s">
        <v>35</v>
      </c>
    </row>
    <row r="1100" spans="1:18" s="56" customFormat="1" ht="18" customHeight="1" outlineLevel="1">
      <c r="A1100" s="41">
        <f t="shared" si="135"/>
        <v>8.69</v>
      </c>
      <c r="B1100" s="42">
        <f t="shared" si="132"/>
        <v>1089</v>
      </c>
      <c r="C1100" s="43">
        <v>41415</v>
      </c>
      <c r="D1100" s="44" t="str">
        <f t="shared" si="133"/>
        <v>Mayıs 2013</v>
      </c>
      <c r="E1100" s="45" t="s">
        <v>35</v>
      </c>
      <c r="F1100" s="46">
        <v>5</v>
      </c>
      <c r="G1100" s="47">
        <v>6</v>
      </c>
      <c r="H1100" s="48">
        <f t="shared" si="134"/>
        <v>30</v>
      </c>
      <c r="I1100" s="57">
        <v>3.5253999999999999</v>
      </c>
      <c r="J1100" s="50">
        <v>3.07</v>
      </c>
      <c r="K1100" s="51">
        <f t="shared" si="136"/>
        <v>0.45540000000000003</v>
      </c>
      <c r="L1100" s="53">
        <f t="shared" si="131"/>
        <v>2.6145999999999998</v>
      </c>
      <c r="M1100" s="51">
        <f>IF(I1100="",0,IF(K1100&lt;0,Sayfa3!$P$5,Sayfa3!$S$5))</f>
        <v>0.15000000000000036</v>
      </c>
      <c r="N1100" s="52" t="str">
        <f>IF(E1100="","",IF(K1100&lt;Sayfa3!$P$5,"P",IF(K1100&gt;Sayfa3!$S$5,"P","")))</f>
        <v>P</v>
      </c>
      <c r="O1100" s="53">
        <f t="shared" ref="O1100:O1163" si="137">IF(N1100="",0,L1100-M1100)</f>
        <v>2.4645999999999995</v>
      </c>
      <c r="P1100" s="54">
        <f t="shared" ref="P1100:P1163" si="138">ROUND(I1100*O1100,2)</f>
        <v>8.69</v>
      </c>
      <c r="Q1100" s="55"/>
      <c r="R1100" s="56" t="s">
        <v>35</v>
      </c>
    </row>
    <row r="1101" spans="1:18" s="56" customFormat="1" ht="18" customHeight="1" outlineLevel="1">
      <c r="A1101" s="41">
        <f t="shared" si="135"/>
        <v>8.69</v>
      </c>
      <c r="B1101" s="42">
        <f t="shared" si="132"/>
        <v>1090</v>
      </c>
      <c r="C1101" s="43">
        <v>41415</v>
      </c>
      <c r="D1101" s="44" t="str">
        <f t="shared" si="133"/>
        <v>Mayıs 2013</v>
      </c>
      <c r="E1101" s="45" t="s">
        <v>35</v>
      </c>
      <c r="F1101" s="46">
        <v>2</v>
      </c>
      <c r="G1101" s="47">
        <v>6</v>
      </c>
      <c r="H1101" s="48">
        <f t="shared" si="134"/>
        <v>12</v>
      </c>
      <c r="I1101" s="57">
        <v>3.5253999999999999</v>
      </c>
      <c r="J1101" s="50">
        <v>3.07</v>
      </c>
      <c r="K1101" s="51">
        <f t="shared" si="136"/>
        <v>0.45540000000000003</v>
      </c>
      <c r="L1101" s="53">
        <f t="shared" ref="L1101:L1164" si="139">J1101-K1101</f>
        <v>2.6145999999999998</v>
      </c>
      <c r="M1101" s="51">
        <f>IF(I1101="",0,IF(K1101&lt;0,Sayfa3!$P$5,Sayfa3!$S$5))</f>
        <v>0.15000000000000036</v>
      </c>
      <c r="N1101" s="52" t="str">
        <f>IF(E1101="","",IF(K1101&lt;Sayfa3!$P$5,"P",IF(K1101&gt;Sayfa3!$S$5,"P","")))</f>
        <v>P</v>
      </c>
      <c r="O1101" s="53">
        <f t="shared" si="137"/>
        <v>2.4645999999999995</v>
      </c>
      <c r="P1101" s="54">
        <f t="shared" si="138"/>
        <v>8.69</v>
      </c>
      <c r="Q1101" s="55"/>
      <c r="R1101" s="56" t="s">
        <v>35</v>
      </c>
    </row>
    <row r="1102" spans="1:18" s="56" customFormat="1" ht="18" customHeight="1" outlineLevel="1">
      <c r="A1102" s="41">
        <f t="shared" si="135"/>
        <v>8.69</v>
      </c>
      <c r="B1102" s="42">
        <f t="shared" ref="B1102:B1165" si="140">IF(C1102&lt;&gt;"",B1101+1,"")</f>
        <v>1091</v>
      </c>
      <c r="C1102" s="43">
        <v>41415</v>
      </c>
      <c r="D1102" s="44" t="str">
        <f t="shared" ref="D1102:D1165" si="141">IF(C1102="","",CONCATENATE(TEXT(C1102,"AAAA")," ",TEXT(C1102,"YYYY")))</f>
        <v>Mayıs 2013</v>
      </c>
      <c r="E1102" s="45" t="s">
        <v>35</v>
      </c>
      <c r="F1102" s="46">
        <v>3</v>
      </c>
      <c r="G1102" s="47">
        <v>6</v>
      </c>
      <c r="H1102" s="48">
        <f t="shared" ref="H1102:H1165" si="142">ROUND(F1102*G1102,2)</f>
        <v>18</v>
      </c>
      <c r="I1102" s="57">
        <v>3.5253999999999999</v>
      </c>
      <c r="J1102" s="50">
        <v>3.07</v>
      </c>
      <c r="K1102" s="51">
        <f t="shared" si="136"/>
        <v>0.45540000000000003</v>
      </c>
      <c r="L1102" s="53">
        <f t="shared" si="139"/>
        <v>2.6145999999999998</v>
      </c>
      <c r="M1102" s="51">
        <f>IF(I1102="",0,IF(K1102&lt;0,Sayfa3!$P$5,Sayfa3!$S$5))</f>
        <v>0.15000000000000036</v>
      </c>
      <c r="N1102" s="52" t="str">
        <f>IF(E1102="","",IF(K1102&lt;Sayfa3!$P$5,"P",IF(K1102&gt;Sayfa3!$S$5,"P","")))</f>
        <v>P</v>
      </c>
      <c r="O1102" s="53">
        <f t="shared" si="137"/>
        <v>2.4645999999999995</v>
      </c>
      <c r="P1102" s="54">
        <f t="shared" si="138"/>
        <v>8.69</v>
      </c>
      <c r="Q1102" s="55"/>
      <c r="R1102" s="56" t="s">
        <v>35</v>
      </c>
    </row>
    <row r="1103" spans="1:18" s="56" customFormat="1" ht="18" customHeight="1" outlineLevel="1">
      <c r="A1103" s="41">
        <f t="shared" si="135"/>
        <v>8.69</v>
      </c>
      <c r="B1103" s="42">
        <f t="shared" si="140"/>
        <v>1092</v>
      </c>
      <c r="C1103" s="43">
        <v>41415</v>
      </c>
      <c r="D1103" s="44" t="str">
        <f t="shared" si="141"/>
        <v>Mayıs 2013</v>
      </c>
      <c r="E1103" s="45" t="s">
        <v>35</v>
      </c>
      <c r="F1103" s="46">
        <v>7</v>
      </c>
      <c r="G1103" s="47">
        <v>6</v>
      </c>
      <c r="H1103" s="48">
        <f t="shared" si="142"/>
        <v>42</v>
      </c>
      <c r="I1103" s="57">
        <v>3.5253999999999999</v>
      </c>
      <c r="J1103" s="50">
        <v>3.07</v>
      </c>
      <c r="K1103" s="51">
        <f t="shared" si="136"/>
        <v>0.45540000000000003</v>
      </c>
      <c r="L1103" s="53">
        <f t="shared" si="139"/>
        <v>2.6145999999999998</v>
      </c>
      <c r="M1103" s="51">
        <f>IF(I1103="",0,IF(K1103&lt;0,Sayfa3!$P$5,Sayfa3!$S$5))</f>
        <v>0.15000000000000036</v>
      </c>
      <c r="N1103" s="52" t="str">
        <f>IF(E1103="","",IF(K1103&lt;Sayfa3!$P$5,"P",IF(K1103&gt;Sayfa3!$S$5,"P","")))</f>
        <v>P</v>
      </c>
      <c r="O1103" s="53">
        <f t="shared" si="137"/>
        <v>2.4645999999999995</v>
      </c>
      <c r="P1103" s="54">
        <f t="shared" si="138"/>
        <v>8.69</v>
      </c>
      <c r="Q1103" s="55"/>
      <c r="R1103" s="56" t="s">
        <v>35</v>
      </c>
    </row>
    <row r="1104" spans="1:18" s="56" customFormat="1" ht="18" customHeight="1" outlineLevel="1">
      <c r="A1104" s="41">
        <f t="shared" si="135"/>
        <v>8.69</v>
      </c>
      <c r="B1104" s="42">
        <f t="shared" si="140"/>
        <v>1093</v>
      </c>
      <c r="C1104" s="43">
        <v>41415</v>
      </c>
      <c r="D1104" s="44" t="str">
        <f t="shared" si="141"/>
        <v>Mayıs 2013</v>
      </c>
      <c r="E1104" s="45" t="s">
        <v>35</v>
      </c>
      <c r="F1104" s="46">
        <v>3</v>
      </c>
      <c r="G1104" s="47">
        <v>6</v>
      </c>
      <c r="H1104" s="48">
        <f t="shared" si="142"/>
        <v>18</v>
      </c>
      <c r="I1104" s="57">
        <v>3.5253999999999999</v>
      </c>
      <c r="J1104" s="50">
        <v>3.07</v>
      </c>
      <c r="K1104" s="51">
        <f t="shared" si="136"/>
        <v>0.45540000000000003</v>
      </c>
      <c r="L1104" s="53">
        <f t="shared" si="139"/>
        <v>2.6145999999999998</v>
      </c>
      <c r="M1104" s="51">
        <f>IF(I1104="",0,IF(K1104&lt;0,Sayfa3!$P$5,Sayfa3!$S$5))</f>
        <v>0.15000000000000036</v>
      </c>
      <c r="N1104" s="52" t="str">
        <f>IF(E1104="","",IF(K1104&lt;Sayfa3!$P$5,"P",IF(K1104&gt;Sayfa3!$S$5,"P","")))</f>
        <v>P</v>
      </c>
      <c r="O1104" s="53">
        <f t="shared" si="137"/>
        <v>2.4645999999999995</v>
      </c>
      <c r="P1104" s="54">
        <f t="shared" si="138"/>
        <v>8.69</v>
      </c>
      <c r="Q1104" s="55"/>
      <c r="R1104" s="56" t="s">
        <v>35</v>
      </c>
    </row>
    <row r="1105" spans="1:18" s="56" customFormat="1" ht="18" customHeight="1" outlineLevel="1">
      <c r="A1105" s="41">
        <f t="shared" ref="A1105:A1168" si="143">IF(P1105="","",P1105)</f>
        <v>8.69</v>
      </c>
      <c r="B1105" s="42">
        <f t="shared" si="140"/>
        <v>1094</v>
      </c>
      <c r="C1105" s="43">
        <v>41415</v>
      </c>
      <c r="D1105" s="44" t="str">
        <f t="shared" si="141"/>
        <v>Mayıs 2013</v>
      </c>
      <c r="E1105" s="45" t="s">
        <v>35</v>
      </c>
      <c r="F1105" s="46">
        <v>7</v>
      </c>
      <c r="G1105" s="47">
        <v>6</v>
      </c>
      <c r="H1105" s="48">
        <f t="shared" si="142"/>
        <v>42</v>
      </c>
      <c r="I1105" s="57">
        <v>3.5253999999999999</v>
      </c>
      <c r="J1105" s="50">
        <v>3.07</v>
      </c>
      <c r="K1105" s="51">
        <f t="shared" si="136"/>
        <v>0.45540000000000003</v>
      </c>
      <c r="L1105" s="53">
        <f t="shared" si="139"/>
        <v>2.6145999999999998</v>
      </c>
      <c r="M1105" s="51">
        <f>IF(I1105="",0,IF(K1105&lt;0,Sayfa3!$P$5,Sayfa3!$S$5))</f>
        <v>0.15000000000000036</v>
      </c>
      <c r="N1105" s="52" t="str">
        <f>IF(E1105="","",IF(K1105&lt;Sayfa3!$P$5,"P",IF(K1105&gt;Sayfa3!$S$5,"P","")))</f>
        <v>P</v>
      </c>
      <c r="O1105" s="53">
        <f t="shared" si="137"/>
        <v>2.4645999999999995</v>
      </c>
      <c r="P1105" s="54">
        <f t="shared" si="138"/>
        <v>8.69</v>
      </c>
      <c r="Q1105" s="55"/>
      <c r="R1105" s="56" t="s">
        <v>35</v>
      </c>
    </row>
    <row r="1106" spans="1:18" s="56" customFormat="1" ht="18" customHeight="1" outlineLevel="1">
      <c r="A1106" s="41">
        <f t="shared" si="143"/>
        <v>8.69</v>
      </c>
      <c r="B1106" s="42">
        <f t="shared" si="140"/>
        <v>1095</v>
      </c>
      <c r="C1106" s="43">
        <v>41415</v>
      </c>
      <c r="D1106" s="44" t="str">
        <f t="shared" si="141"/>
        <v>Mayıs 2013</v>
      </c>
      <c r="E1106" s="45" t="s">
        <v>35</v>
      </c>
      <c r="F1106" s="46">
        <v>3</v>
      </c>
      <c r="G1106" s="47">
        <v>6</v>
      </c>
      <c r="H1106" s="48">
        <f t="shared" si="142"/>
        <v>18</v>
      </c>
      <c r="I1106" s="57">
        <v>3.5253999999999999</v>
      </c>
      <c r="J1106" s="50">
        <v>3.07</v>
      </c>
      <c r="K1106" s="51">
        <f t="shared" si="136"/>
        <v>0.45540000000000003</v>
      </c>
      <c r="L1106" s="53">
        <f t="shared" si="139"/>
        <v>2.6145999999999998</v>
      </c>
      <c r="M1106" s="51">
        <f>IF(I1106="",0,IF(K1106&lt;0,Sayfa3!$P$5,Sayfa3!$S$5))</f>
        <v>0.15000000000000036</v>
      </c>
      <c r="N1106" s="52" t="str">
        <f>IF(E1106="","",IF(K1106&lt;Sayfa3!$P$5,"P",IF(K1106&gt;Sayfa3!$S$5,"P","")))</f>
        <v>P</v>
      </c>
      <c r="O1106" s="53">
        <f t="shared" si="137"/>
        <v>2.4645999999999995</v>
      </c>
      <c r="P1106" s="54">
        <f t="shared" si="138"/>
        <v>8.69</v>
      </c>
      <c r="Q1106" s="55"/>
      <c r="R1106" s="56" t="s">
        <v>35</v>
      </c>
    </row>
    <row r="1107" spans="1:18" s="56" customFormat="1" ht="18" customHeight="1" outlineLevel="1">
      <c r="A1107" s="41">
        <f t="shared" si="143"/>
        <v>8.69</v>
      </c>
      <c r="B1107" s="42">
        <f t="shared" si="140"/>
        <v>1096</v>
      </c>
      <c r="C1107" s="43">
        <v>41415</v>
      </c>
      <c r="D1107" s="44" t="str">
        <f t="shared" si="141"/>
        <v>Mayıs 2013</v>
      </c>
      <c r="E1107" s="45" t="s">
        <v>35</v>
      </c>
      <c r="F1107" s="46">
        <v>7</v>
      </c>
      <c r="G1107" s="47">
        <v>6</v>
      </c>
      <c r="H1107" s="48">
        <f t="shared" si="142"/>
        <v>42</v>
      </c>
      <c r="I1107" s="57">
        <v>3.5253999999999999</v>
      </c>
      <c r="J1107" s="50">
        <v>3.07</v>
      </c>
      <c r="K1107" s="51">
        <f t="shared" si="136"/>
        <v>0.45540000000000003</v>
      </c>
      <c r="L1107" s="53">
        <f t="shared" si="139"/>
        <v>2.6145999999999998</v>
      </c>
      <c r="M1107" s="51">
        <f>IF(I1107="",0,IF(K1107&lt;0,Sayfa3!$P$5,Sayfa3!$S$5))</f>
        <v>0.15000000000000036</v>
      </c>
      <c r="N1107" s="52" t="str">
        <f>IF(E1107="","",IF(K1107&lt;Sayfa3!$P$5,"P",IF(K1107&gt;Sayfa3!$S$5,"P","")))</f>
        <v>P</v>
      </c>
      <c r="O1107" s="53">
        <f t="shared" si="137"/>
        <v>2.4645999999999995</v>
      </c>
      <c r="P1107" s="54">
        <f t="shared" si="138"/>
        <v>8.69</v>
      </c>
      <c r="Q1107" s="55"/>
      <c r="R1107" s="56" t="s">
        <v>35</v>
      </c>
    </row>
    <row r="1108" spans="1:18" s="56" customFormat="1" ht="18" customHeight="1" outlineLevel="1">
      <c r="A1108" s="41">
        <f t="shared" si="143"/>
        <v>8.69</v>
      </c>
      <c r="B1108" s="42">
        <f t="shared" si="140"/>
        <v>1097</v>
      </c>
      <c r="C1108" s="43">
        <v>41415</v>
      </c>
      <c r="D1108" s="44" t="str">
        <f t="shared" si="141"/>
        <v>Mayıs 2013</v>
      </c>
      <c r="E1108" s="45" t="s">
        <v>35</v>
      </c>
      <c r="F1108" s="46">
        <v>3</v>
      </c>
      <c r="G1108" s="47">
        <v>6</v>
      </c>
      <c r="H1108" s="48">
        <f t="shared" si="142"/>
        <v>18</v>
      </c>
      <c r="I1108" s="57">
        <v>3.5253999999999999</v>
      </c>
      <c r="J1108" s="50">
        <v>3.07</v>
      </c>
      <c r="K1108" s="51">
        <f t="shared" si="136"/>
        <v>0.45540000000000003</v>
      </c>
      <c r="L1108" s="53">
        <f t="shared" si="139"/>
        <v>2.6145999999999998</v>
      </c>
      <c r="M1108" s="51">
        <f>IF(I1108="",0,IF(K1108&lt;0,Sayfa3!$P$5,Sayfa3!$S$5))</f>
        <v>0.15000000000000036</v>
      </c>
      <c r="N1108" s="52" t="str">
        <f>IF(E1108="","",IF(K1108&lt;Sayfa3!$P$5,"P",IF(K1108&gt;Sayfa3!$S$5,"P","")))</f>
        <v>P</v>
      </c>
      <c r="O1108" s="53">
        <f t="shared" si="137"/>
        <v>2.4645999999999995</v>
      </c>
      <c r="P1108" s="54">
        <f t="shared" si="138"/>
        <v>8.69</v>
      </c>
      <c r="Q1108" s="55"/>
      <c r="R1108" s="56" t="s">
        <v>35</v>
      </c>
    </row>
    <row r="1109" spans="1:18" s="56" customFormat="1" ht="18" customHeight="1" outlineLevel="1">
      <c r="A1109" s="41">
        <f t="shared" si="143"/>
        <v>8.69</v>
      </c>
      <c r="B1109" s="42">
        <f t="shared" si="140"/>
        <v>1098</v>
      </c>
      <c r="C1109" s="43">
        <v>41415</v>
      </c>
      <c r="D1109" s="44" t="str">
        <f t="shared" si="141"/>
        <v>Mayıs 2013</v>
      </c>
      <c r="E1109" s="45" t="s">
        <v>35</v>
      </c>
      <c r="F1109" s="46">
        <v>7</v>
      </c>
      <c r="G1109" s="47">
        <v>6</v>
      </c>
      <c r="H1109" s="48">
        <f t="shared" si="142"/>
        <v>42</v>
      </c>
      <c r="I1109" s="57">
        <v>3.5253999999999999</v>
      </c>
      <c r="J1109" s="50">
        <v>3.07</v>
      </c>
      <c r="K1109" s="51">
        <f t="shared" si="136"/>
        <v>0.45540000000000003</v>
      </c>
      <c r="L1109" s="53">
        <f t="shared" si="139"/>
        <v>2.6145999999999998</v>
      </c>
      <c r="M1109" s="51">
        <f>IF(I1109="",0,IF(K1109&lt;0,Sayfa3!$P$5,Sayfa3!$S$5))</f>
        <v>0.15000000000000036</v>
      </c>
      <c r="N1109" s="52" t="str">
        <f>IF(E1109="","",IF(K1109&lt;Sayfa3!$P$5,"P",IF(K1109&gt;Sayfa3!$S$5,"P","")))</f>
        <v>P</v>
      </c>
      <c r="O1109" s="53">
        <f t="shared" si="137"/>
        <v>2.4645999999999995</v>
      </c>
      <c r="P1109" s="54">
        <f t="shared" si="138"/>
        <v>8.69</v>
      </c>
      <c r="Q1109" s="55"/>
      <c r="R1109" s="56" t="s">
        <v>35</v>
      </c>
    </row>
    <row r="1110" spans="1:18" s="56" customFormat="1" ht="18" customHeight="1" outlineLevel="1">
      <c r="A1110" s="41">
        <f t="shared" si="143"/>
        <v>8.69</v>
      </c>
      <c r="B1110" s="42">
        <f t="shared" si="140"/>
        <v>1099</v>
      </c>
      <c r="C1110" s="43">
        <v>41415</v>
      </c>
      <c r="D1110" s="44" t="str">
        <f t="shared" si="141"/>
        <v>Mayıs 2013</v>
      </c>
      <c r="E1110" s="45" t="s">
        <v>35</v>
      </c>
      <c r="F1110" s="46">
        <v>3</v>
      </c>
      <c r="G1110" s="47">
        <v>6</v>
      </c>
      <c r="H1110" s="48">
        <f t="shared" si="142"/>
        <v>18</v>
      </c>
      <c r="I1110" s="57">
        <v>3.5253999999999999</v>
      </c>
      <c r="J1110" s="50">
        <v>3.07</v>
      </c>
      <c r="K1110" s="51">
        <f t="shared" si="136"/>
        <v>0.45540000000000003</v>
      </c>
      <c r="L1110" s="53">
        <f t="shared" si="139"/>
        <v>2.6145999999999998</v>
      </c>
      <c r="M1110" s="51">
        <f>IF(I1110="",0,IF(K1110&lt;0,Sayfa3!$P$5,Sayfa3!$S$5))</f>
        <v>0.15000000000000036</v>
      </c>
      <c r="N1110" s="52" t="str">
        <f>IF(E1110="","",IF(K1110&lt;Sayfa3!$P$5,"P",IF(K1110&gt;Sayfa3!$S$5,"P","")))</f>
        <v>P</v>
      </c>
      <c r="O1110" s="53">
        <f t="shared" si="137"/>
        <v>2.4645999999999995</v>
      </c>
      <c r="P1110" s="54">
        <f t="shared" si="138"/>
        <v>8.69</v>
      </c>
      <c r="Q1110" s="55"/>
      <c r="R1110" s="56" t="s">
        <v>35</v>
      </c>
    </row>
    <row r="1111" spans="1:18" s="56" customFormat="1" ht="18" customHeight="1" outlineLevel="1">
      <c r="A1111" s="41">
        <f t="shared" si="143"/>
        <v>8.69</v>
      </c>
      <c r="B1111" s="42">
        <f t="shared" si="140"/>
        <v>1100</v>
      </c>
      <c r="C1111" s="43">
        <v>41415</v>
      </c>
      <c r="D1111" s="44" t="str">
        <f t="shared" si="141"/>
        <v>Mayıs 2013</v>
      </c>
      <c r="E1111" s="45" t="s">
        <v>35</v>
      </c>
      <c r="F1111" s="46">
        <v>7</v>
      </c>
      <c r="G1111" s="47">
        <v>6</v>
      </c>
      <c r="H1111" s="48">
        <f t="shared" si="142"/>
        <v>42</v>
      </c>
      <c r="I1111" s="57">
        <v>3.5253999999999999</v>
      </c>
      <c r="J1111" s="50">
        <v>3.07</v>
      </c>
      <c r="K1111" s="51">
        <f t="shared" si="136"/>
        <v>0.45540000000000003</v>
      </c>
      <c r="L1111" s="53">
        <f t="shared" si="139"/>
        <v>2.6145999999999998</v>
      </c>
      <c r="M1111" s="51">
        <f>IF(I1111="",0,IF(K1111&lt;0,Sayfa3!$P$5,Sayfa3!$S$5))</f>
        <v>0.15000000000000036</v>
      </c>
      <c r="N1111" s="52" t="str">
        <f>IF(E1111="","",IF(K1111&lt;Sayfa3!$P$5,"P",IF(K1111&gt;Sayfa3!$S$5,"P","")))</f>
        <v>P</v>
      </c>
      <c r="O1111" s="53">
        <f t="shared" si="137"/>
        <v>2.4645999999999995</v>
      </c>
      <c r="P1111" s="54">
        <f t="shared" si="138"/>
        <v>8.69</v>
      </c>
      <c r="Q1111" s="55"/>
      <c r="R1111" s="56" t="s">
        <v>35</v>
      </c>
    </row>
    <row r="1112" spans="1:18" s="56" customFormat="1" ht="18" customHeight="1" outlineLevel="1">
      <c r="A1112" s="41">
        <f t="shared" si="143"/>
        <v>8.69</v>
      </c>
      <c r="B1112" s="42">
        <f t="shared" si="140"/>
        <v>1101</v>
      </c>
      <c r="C1112" s="43">
        <v>41415</v>
      </c>
      <c r="D1112" s="44" t="str">
        <f t="shared" si="141"/>
        <v>Mayıs 2013</v>
      </c>
      <c r="E1112" s="45" t="s">
        <v>35</v>
      </c>
      <c r="F1112" s="46">
        <v>3</v>
      </c>
      <c r="G1112" s="47">
        <v>6</v>
      </c>
      <c r="H1112" s="48">
        <f t="shared" si="142"/>
        <v>18</v>
      </c>
      <c r="I1112" s="57">
        <v>3.5253999999999999</v>
      </c>
      <c r="J1112" s="50">
        <v>3.07</v>
      </c>
      <c r="K1112" s="51">
        <f t="shared" si="136"/>
        <v>0.45540000000000003</v>
      </c>
      <c r="L1112" s="53">
        <f t="shared" si="139"/>
        <v>2.6145999999999998</v>
      </c>
      <c r="M1112" s="51">
        <f>IF(I1112="",0,IF(K1112&lt;0,Sayfa3!$P$5,Sayfa3!$S$5))</f>
        <v>0.15000000000000036</v>
      </c>
      <c r="N1112" s="52" t="str">
        <f>IF(E1112="","",IF(K1112&lt;Sayfa3!$P$5,"P",IF(K1112&gt;Sayfa3!$S$5,"P","")))</f>
        <v>P</v>
      </c>
      <c r="O1112" s="53">
        <f t="shared" si="137"/>
        <v>2.4645999999999995</v>
      </c>
      <c r="P1112" s="54">
        <f t="shared" si="138"/>
        <v>8.69</v>
      </c>
      <c r="Q1112" s="55"/>
      <c r="R1112" s="56" t="s">
        <v>35</v>
      </c>
    </row>
    <row r="1113" spans="1:18" s="56" customFormat="1" ht="18" customHeight="1" outlineLevel="1">
      <c r="A1113" s="41">
        <f t="shared" si="143"/>
        <v>8.69</v>
      </c>
      <c r="B1113" s="42">
        <f t="shared" si="140"/>
        <v>1102</v>
      </c>
      <c r="C1113" s="43">
        <v>41415</v>
      </c>
      <c r="D1113" s="44" t="str">
        <f t="shared" si="141"/>
        <v>Mayıs 2013</v>
      </c>
      <c r="E1113" s="45" t="s">
        <v>35</v>
      </c>
      <c r="F1113" s="46">
        <v>7</v>
      </c>
      <c r="G1113" s="47">
        <v>6</v>
      </c>
      <c r="H1113" s="48">
        <f t="shared" si="142"/>
        <v>42</v>
      </c>
      <c r="I1113" s="57">
        <v>3.5253999999999999</v>
      </c>
      <c r="J1113" s="50">
        <v>3.07</v>
      </c>
      <c r="K1113" s="51">
        <f t="shared" si="136"/>
        <v>0.45540000000000003</v>
      </c>
      <c r="L1113" s="53">
        <f t="shared" si="139"/>
        <v>2.6145999999999998</v>
      </c>
      <c r="M1113" s="51">
        <f>IF(I1113="",0,IF(K1113&lt;0,Sayfa3!$P$5,Sayfa3!$S$5))</f>
        <v>0.15000000000000036</v>
      </c>
      <c r="N1113" s="52" t="str">
        <f>IF(E1113="","",IF(K1113&lt;Sayfa3!$P$5,"P",IF(K1113&gt;Sayfa3!$S$5,"P","")))</f>
        <v>P</v>
      </c>
      <c r="O1113" s="53">
        <f t="shared" si="137"/>
        <v>2.4645999999999995</v>
      </c>
      <c r="P1113" s="54">
        <f t="shared" si="138"/>
        <v>8.69</v>
      </c>
      <c r="Q1113" s="55"/>
      <c r="R1113" s="56" t="s">
        <v>35</v>
      </c>
    </row>
    <row r="1114" spans="1:18" s="56" customFormat="1" ht="18" customHeight="1" outlineLevel="1">
      <c r="A1114" s="41">
        <f t="shared" si="143"/>
        <v>8.69</v>
      </c>
      <c r="B1114" s="42">
        <f t="shared" si="140"/>
        <v>1103</v>
      </c>
      <c r="C1114" s="43">
        <v>41415</v>
      </c>
      <c r="D1114" s="44" t="str">
        <f t="shared" si="141"/>
        <v>Mayıs 2013</v>
      </c>
      <c r="E1114" s="45" t="s">
        <v>35</v>
      </c>
      <c r="F1114" s="46">
        <v>2</v>
      </c>
      <c r="G1114" s="47">
        <v>6</v>
      </c>
      <c r="H1114" s="48">
        <f t="shared" si="142"/>
        <v>12</v>
      </c>
      <c r="I1114" s="57">
        <v>3.5253999999999999</v>
      </c>
      <c r="J1114" s="50">
        <v>3.07</v>
      </c>
      <c r="K1114" s="51">
        <f t="shared" si="136"/>
        <v>0.45540000000000003</v>
      </c>
      <c r="L1114" s="53">
        <f t="shared" si="139"/>
        <v>2.6145999999999998</v>
      </c>
      <c r="M1114" s="51">
        <f>IF(I1114="",0,IF(K1114&lt;0,Sayfa3!$P$5,Sayfa3!$S$5))</f>
        <v>0.15000000000000036</v>
      </c>
      <c r="N1114" s="52" t="str">
        <f>IF(E1114="","",IF(K1114&lt;Sayfa3!$P$5,"P",IF(K1114&gt;Sayfa3!$S$5,"P","")))</f>
        <v>P</v>
      </c>
      <c r="O1114" s="53">
        <f t="shared" si="137"/>
        <v>2.4645999999999995</v>
      </c>
      <c r="P1114" s="54">
        <f t="shared" si="138"/>
        <v>8.69</v>
      </c>
      <c r="Q1114" s="55"/>
      <c r="R1114" s="56" t="s">
        <v>35</v>
      </c>
    </row>
    <row r="1115" spans="1:18" s="56" customFormat="1" ht="18" customHeight="1" outlineLevel="1">
      <c r="A1115" s="41">
        <f t="shared" si="143"/>
        <v>8.69</v>
      </c>
      <c r="B1115" s="42">
        <f t="shared" si="140"/>
        <v>1104</v>
      </c>
      <c r="C1115" s="43">
        <v>41415</v>
      </c>
      <c r="D1115" s="44" t="str">
        <f t="shared" si="141"/>
        <v>Mayıs 2013</v>
      </c>
      <c r="E1115" s="45" t="s">
        <v>35</v>
      </c>
      <c r="F1115" s="46">
        <v>5</v>
      </c>
      <c r="G1115" s="47">
        <v>6</v>
      </c>
      <c r="H1115" s="48">
        <f t="shared" si="142"/>
        <v>30</v>
      </c>
      <c r="I1115" s="57">
        <v>3.5253999999999999</v>
      </c>
      <c r="J1115" s="50">
        <v>3.07</v>
      </c>
      <c r="K1115" s="51">
        <f t="shared" si="136"/>
        <v>0.45540000000000003</v>
      </c>
      <c r="L1115" s="53">
        <f t="shared" si="139"/>
        <v>2.6145999999999998</v>
      </c>
      <c r="M1115" s="51">
        <f>IF(I1115="",0,IF(K1115&lt;0,Sayfa3!$P$5,Sayfa3!$S$5))</f>
        <v>0.15000000000000036</v>
      </c>
      <c r="N1115" s="52" t="str">
        <f>IF(E1115="","",IF(K1115&lt;Sayfa3!$P$5,"P",IF(K1115&gt;Sayfa3!$S$5,"P","")))</f>
        <v>P</v>
      </c>
      <c r="O1115" s="53">
        <f t="shared" si="137"/>
        <v>2.4645999999999995</v>
      </c>
      <c r="P1115" s="54">
        <f t="shared" si="138"/>
        <v>8.69</v>
      </c>
      <c r="Q1115" s="55"/>
      <c r="R1115" s="56" t="s">
        <v>35</v>
      </c>
    </row>
    <row r="1116" spans="1:18" s="56" customFormat="1" ht="18" customHeight="1" outlineLevel="1">
      <c r="A1116" s="41">
        <f t="shared" si="143"/>
        <v>8.69</v>
      </c>
      <c r="B1116" s="42">
        <f t="shared" si="140"/>
        <v>1105</v>
      </c>
      <c r="C1116" s="43">
        <v>41415</v>
      </c>
      <c r="D1116" s="44" t="str">
        <f t="shared" si="141"/>
        <v>Mayıs 2013</v>
      </c>
      <c r="E1116" s="45" t="s">
        <v>35</v>
      </c>
      <c r="F1116" s="46">
        <v>3</v>
      </c>
      <c r="G1116" s="47">
        <v>6</v>
      </c>
      <c r="H1116" s="48">
        <f t="shared" si="142"/>
        <v>18</v>
      </c>
      <c r="I1116" s="57">
        <v>3.5253999999999999</v>
      </c>
      <c r="J1116" s="50">
        <v>3.07</v>
      </c>
      <c r="K1116" s="51">
        <f t="shared" si="136"/>
        <v>0.45540000000000003</v>
      </c>
      <c r="L1116" s="53">
        <f t="shared" si="139"/>
        <v>2.6145999999999998</v>
      </c>
      <c r="M1116" s="51">
        <f>IF(I1116="",0,IF(K1116&lt;0,Sayfa3!$P$5,Sayfa3!$S$5))</f>
        <v>0.15000000000000036</v>
      </c>
      <c r="N1116" s="52" t="str">
        <f>IF(E1116="","",IF(K1116&lt;Sayfa3!$P$5,"P",IF(K1116&gt;Sayfa3!$S$5,"P","")))</f>
        <v>P</v>
      </c>
      <c r="O1116" s="53">
        <f t="shared" si="137"/>
        <v>2.4645999999999995</v>
      </c>
      <c r="P1116" s="54">
        <f t="shared" si="138"/>
        <v>8.69</v>
      </c>
      <c r="Q1116" s="55"/>
      <c r="R1116" s="56" t="s">
        <v>35</v>
      </c>
    </row>
    <row r="1117" spans="1:18" s="56" customFormat="1" ht="18" customHeight="1" outlineLevel="1">
      <c r="A1117" s="41">
        <f t="shared" si="143"/>
        <v>8.69</v>
      </c>
      <c r="B1117" s="42">
        <f t="shared" si="140"/>
        <v>1106</v>
      </c>
      <c r="C1117" s="43">
        <v>41415</v>
      </c>
      <c r="D1117" s="44" t="str">
        <f t="shared" si="141"/>
        <v>Mayıs 2013</v>
      </c>
      <c r="E1117" s="45" t="s">
        <v>35</v>
      </c>
      <c r="F1117" s="46">
        <v>7</v>
      </c>
      <c r="G1117" s="47">
        <v>6</v>
      </c>
      <c r="H1117" s="48">
        <f t="shared" si="142"/>
        <v>42</v>
      </c>
      <c r="I1117" s="57">
        <v>3.5253999999999999</v>
      </c>
      <c r="J1117" s="50">
        <v>3.07</v>
      </c>
      <c r="K1117" s="51">
        <f t="shared" si="136"/>
        <v>0.45540000000000003</v>
      </c>
      <c r="L1117" s="53">
        <f t="shared" si="139"/>
        <v>2.6145999999999998</v>
      </c>
      <c r="M1117" s="51">
        <f>IF(I1117="",0,IF(K1117&lt;0,Sayfa3!$P$5,Sayfa3!$S$5))</f>
        <v>0.15000000000000036</v>
      </c>
      <c r="N1117" s="52" t="str">
        <f>IF(E1117="","",IF(K1117&lt;Sayfa3!$P$5,"P",IF(K1117&gt;Sayfa3!$S$5,"P","")))</f>
        <v>P</v>
      </c>
      <c r="O1117" s="53">
        <f t="shared" si="137"/>
        <v>2.4645999999999995</v>
      </c>
      <c r="P1117" s="54">
        <f t="shared" si="138"/>
        <v>8.69</v>
      </c>
      <c r="Q1117" s="55"/>
      <c r="R1117" s="56" t="s">
        <v>35</v>
      </c>
    </row>
    <row r="1118" spans="1:18" s="56" customFormat="1" ht="18" customHeight="1" outlineLevel="1">
      <c r="A1118" s="41">
        <f t="shared" si="143"/>
        <v>8.69</v>
      </c>
      <c r="B1118" s="42">
        <f t="shared" si="140"/>
        <v>1107</v>
      </c>
      <c r="C1118" s="43">
        <v>41415</v>
      </c>
      <c r="D1118" s="44" t="str">
        <f t="shared" si="141"/>
        <v>Mayıs 2013</v>
      </c>
      <c r="E1118" s="45" t="s">
        <v>35</v>
      </c>
      <c r="F1118" s="46">
        <v>3</v>
      </c>
      <c r="G1118" s="47">
        <v>6</v>
      </c>
      <c r="H1118" s="48">
        <f t="shared" si="142"/>
        <v>18</v>
      </c>
      <c r="I1118" s="57">
        <v>3.5253999999999999</v>
      </c>
      <c r="J1118" s="50">
        <v>3.07</v>
      </c>
      <c r="K1118" s="51">
        <f t="shared" ref="K1118:K1181" si="144">I1118-J1118</f>
        <v>0.45540000000000003</v>
      </c>
      <c r="L1118" s="53">
        <f t="shared" si="139"/>
        <v>2.6145999999999998</v>
      </c>
      <c r="M1118" s="51">
        <f>IF(I1118="",0,IF(K1118&lt;0,Sayfa3!$P$5,Sayfa3!$S$5))</f>
        <v>0.15000000000000036</v>
      </c>
      <c r="N1118" s="52" t="str">
        <f>IF(E1118="","",IF(K1118&lt;Sayfa3!$P$5,"P",IF(K1118&gt;Sayfa3!$S$5,"P","")))</f>
        <v>P</v>
      </c>
      <c r="O1118" s="53">
        <f t="shared" si="137"/>
        <v>2.4645999999999995</v>
      </c>
      <c r="P1118" s="54">
        <f t="shared" si="138"/>
        <v>8.69</v>
      </c>
      <c r="Q1118" s="55"/>
      <c r="R1118" s="56" t="s">
        <v>35</v>
      </c>
    </row>
    <row r="1119" spans="1:18" s="56" customFormat="1" ht="18" customHeight="1" outlineLevel="1">
      <c r="A1119" s="41">
        <f t="shared" si="143"/>
        <v>8.69</v>
      </c>
      <c r="B1119" s="42">
        <f t="shared" si="140"/>
        <v>1108</v>
      </c>
      <c r="C1119" s="43">
        <v>41415</v>
      </c>
      <c r="D1119" s="44" t="str">
        <f t="shared" si="141"/>
        <v>Mayıs 2013</v>
      </c>
      <c r="E1119" s="45" t="s">
        <v>35</v>
      </c>
      <c r="F1119" s="46">
        <v>7</v>
      </c>
      <c r="G1119" s="47">
        <v>6</v>
      </c>
      <c r="H1119" s="48">
        <f t="shared" si="142"/>
        <v>42</v>
      </c>
      <c r="I1119" s="57">
        <v>3.5253999999999999</v>
      </c>
      <c r="J1119" s="50">
        <v>3.07</v>
      </c>
      <c r="K1119" s="51">
        <f t="shared" si="144"/>
        <v>0.45540000000000003</v>
      </c>
      <c r="L1119" s="53">
        <f t="shared" si="139"/>
        <v>2.6145999999999998</v>
      </c>
      <c r="M1119" s="51">
        <f>IF(I1119="",0,IF(K1119&lt;0,Sayfa3!$P$5,Sayfa3!$S$5))</f>
        <v>0.15000000000000036</v>
      </c>
      <c r="N1119" s="52" t="str">
        <f>IF(E1119="","",IF(K1119&lt;Sayfa3!$P$5,"P",IF(K1119&gt;Sayfa3!$S$5,"P","")))</f>
        <v>P</v>
      </c>
      <c r="O1119" s="53">
        <f t="shared" si="137"/>
        <v>2.4645999999999995</v>
      </c>
      <c r="P1119" s="54">
        <f t="shared" si="138"/>
        <v>8.69</v>
      </c>
      <c r="Q1119" s="55"/>
      <c r="R1119" s="56" t="s">
        <v>35</v>
      </c>
    </row>
    <row r="1120" spans="1:18" s="56" customFormat="1" ht="18" customHeight="1" outlineLevel="1">
      <c r="A1120" s="41">
        <f t="shared" si="143"/>
        <v>8.69</v>
      </c>
      <c r="B1120" s="42">
        <f t="shared" si="140"/>
        <v>1109</v>
      </c>
      <c r="C1120" s="43">
        <v>41415</v>
      </c>
      <c r="D1120" s="44" t="str">
        <f t="shared" si="141"/>
        <v>Mayıs 2013</v>
      </c>
      <c r="E1120" s="45" t="s">
        <v>35</v>
      </c>
      <c r="F1120" s="46">
        <v>3</v>
      </c>
      <c r="G1120" s="47">
        <v>6</v>
      </c>
      <c r="H1120" s="48">
        <f t="shared" si="142"/>
        <v>18</v>
      </c>
      <c r="I1120" s="57">
        <v>3.5253999999999999</v>
      </c>
      <c r="J1120" s="50">
        <v>3.07</v>
      </c>
      <c r="K1120" s="51">
        <f t="shared" si="144"/>
        <v>0.45540000000000003</v>
      </c>
      <c r="L1120" s="53">
        <f t="shared" si="139"/>
        <v>2.6145999999999998</v>
      </c>
      <c r="M1120" s="51">
        <f>IF(I1120="",0,IF(K1120&lt;0,Sayfa3!$P$5,Sayfa3!$S$5))</f>
        <v>0.15000000000000036</v>
      </c>
      <c r="N1120" s="52" t="str">
        <f>IF(E1120="","",IF(K1120&lt;Sayfa3!$P$5,"P",IF(K1120&gt;Sayfa3!$S$5,"P","")))</f>
        <v>P</v>
      </c>
      <c r="O1120" s="53">
        <f t="shared" si="137"/>
        <v>2.4645999999999995</v>
      </c>
      <c r="P1120" s="54">
        <f t="shared" si="138"/>
        <v>8.69</v>
      </c>
      <c r="Q1120" s="55"/>
      <c r="R1120" s="56" t="s">
        <v>35</v>
      </c>
    </row>
    <row r="1121" spans="1:18" s="56" customFormat="1" ht="18" customHeight="1" outlineLevel="1">
      <c r="A1121" s="41">
        <f t="shared" si="143"/>
        <v>8.69</v>
      </c>
      <c r="B1121" s="42">
        <f t="shared" si="140"/>
        <v>1110</v>
      </c>
      <c r="C1121" s="43">
        <v>41415</v>
      </c>
      <c r="D1121" s="44" t="str">
        <f t="shared" si="141"/>
        <v>Mayıs 2013</v>
      </c>
      <c r="E1121" s="45" t="s">
        <v>35</v>
      </c>
      <c r="F1121" s="46">
        <v>7</v>
      </c>
      <c r="G1121" s="47">
        <v>6</v>
      </c>
      <c r="H1121" s="48">
        <f t="shared" si="142"/>
        <v>42</v>
      </c>
      <c r="I1121" s="57">
        <v>3.5253999999999999</v>
      </c>
      <c r="J1121" s="50">
        <v>3.07</v>
      </c>
      <c r="K1121" s="51">
        <f t="shared" si="144"/>
        <v>0.45540000000000003</v>
      </c>
      <c r="L1121" s="53">
        <f t="shared" si="139"/>
        <v>2.6145999999999998</v>
      </c>
      <c r="M1121" s="51">
        <f>IF(I1121="",0,IF(K1121&lt;0,Sayfa3!$P$5,Sayfa3!$S$5))</f>
        <v>0.15000000000000036</v>
      </c>
      <c r="N1121" s="52" t="str">
        <f>IF(E1121="","",IF(K1121&lt;Sayfa3!$P$5,"P",IF(K1121&gt;Sayfa3!$S$5,"P","")))</f>
        <v>P</v>
      </c>
      <c r="O1121" s="53">
        <f t="shared" si="137"/>
        <v>2.4645999999999995</v>
      </c>
      <c r="P1121" s="54">
        <f t="shared" si="138"/>
        <v>8.69</v>
      </c>
      <c r="Q1121" s="55"/>
      <c r="R1121" s="56" t="s">
        <v>35</v>
      </c>
    </row>
    <row r="1122" spans="1:18" s="56" customFormat="1" ht="18" customHeight="1" outlineLevel="1">
      <c r="A1122" s="41">
        <f t="shared" si="143"/>
        <v>8.69</v>
      </c>
      <c r="B1122" s="42">
        <f t="shared" si="140"/>
        <v>1111</v>
      </c>
      <c r="C1122" s="43">
        <v>41415</v>
      </c>
      <c r="D1122" s="44" t="str">
        <f t="shared" si="141"/>
        <v>Mayıs 2013</v>
      </c>
      <c r="E1122" s="45" t="s">
        <v>35</v>
      </c>
      <c r="F1122" s="46">
        <v>3</v>
      </c>
      <c r="G1122" s="47">
        <v>6</v>
      </c>
      <c r="H1122" s="48">
        <f t="shared" si="142"/>
        <v>18</v>
      </c>
      <c r="I1122" s="57">
        <v>3.5253999999999999</v>
      </c>
      <c r="J1122" s="50">
        <v>3.07</v>
      </c>
      <c r="K1122" s="51">
        <f t="shared" si="144"/>
        <v>0.45540000000000003</v>
      </c>
      <c r="L1122" s="53">
        <f t="shared" si="139"/>
        <v>2.6145999999999998</v>
      </c>
      <c r="M1122" s="51">
        <f>IF(I1122="",0,IF(K1122&lt;0,Sayfa3!$P$5,Sayfa3!$S$5))</f>
        <v>0.15000000000000036</v>
      </c>
      <c r="N1122" s="52" t="str">
        <f>IF(E1122="","",IF(K1122&lt;Sayfa3!$P$5,"P",IF(K1122&gt;Sayfa3!$S$5,"P","")))</f>
        <v>P</v>
      </c>
      <c r="O1122" s="53">
        <f t="shared" si="137"/>
        <v>2.4645999999999995</v>
      </c>
      <c r="P1122" s="54">
        <f t="shared" si="138"/>
        <v>8.69</v>
      </c>
      <c r="Q1122" s="55"/>
      <c r="R1122" s="56" t="s">
        <v>35</v>
      </c>
    </row>
    <row r="1123" spans="1:18" s="56" customFormat="1" ht="18" customHeight="1" outlineLevel="1">
      <c r="A1123" s="41">
        <f t="shared" si="143"/>
        <v>8.69</v>
      </c>
      <c r="B1123" s="42">
        <f t="shared" si="140"/>
        <v>1112</v>
      </c>
      <c r="C1123" s="43">
        <v>41415</v>
      </c>
      <c r="D1123" s="44" t="str">
        <f t="shared" si="141"/>
        <v>Mayıs 2013</v>
      </c>
      <c r="E1123" s="45" t="s">
        <v>35</v>
      </c>
      <c r="F1123" s="46">
        <v>7</v>
      </c>
      <c r="G1123" s="47">
        <v>6</v>
      </c>
      <c r="H1123" s="48">
        <f t="shared" si="142"/>
        <v>42</v>
      </c>
      <c r="I1123" s="57">
        <v>3.5253999999999999</v>
      </c>
      <c r="J1123" s="50">
        <v>3.07</v>
      </c>
      <c r="K1123" s="51">
        <f t="shared" si="144"/>
        <v>0.45540000000000003</v>
      </c>
      <c r="L1123" s="53">
        <f t="shared" si="139"/>
        <v>2.6145999999999998</v>
      </c>
      <c r="M1123" s="51">
        <f>IF(I1123="",0,IF(K1123&lt;0,Sayfa3!$P$5,Sayfa3!$S$5))</f>
        <v>0.15000000000000036</v>
      </c>
      <c r="N1123" s="52" t="str">
        <f>IF(E1123="","",IF(K1123&lt;Sayfa3!$P$5,"P",IF(K1123&gt;Sayfa3!$S$5,"P","")))</f>
        <v>P</v>
      </c>
      <c r="O1123" s="53">
        <f t="shared" si="137"/>
        <v>2.4645999999999995</v>
      </c>
      <c r="P1123" s="54">
        <f t="shared" si="138"/>
        <v>8.69</v>
      </c>
      <c r="Q1123" s="55"/>
      <c r="R1123" s="56" t="s">
        <v>35</v>
      </c>
    </row>
    <row r="1124" spans="1:18" s="56" customFormat="1" ht="18" customHeight="1" outlineLevel="1">
      <c r="A1124" s="41">
        <f t="shared" si="143"/>
        <v>8.69</v>
      </c>
      <c r="B1124" s="42">
        <f t="shared" si="140"/>
        <v>1113</v>
      </c>
      <c r="C1124" s="43">
        <v>41415</v>
      </c>
      <c r="D1124" s="44" t="str">
        <f t="shared" si="141"/>
        <v>Mayıs 2013</v>
      </c>
      <c r="E1124" s="45" t="s">
        <v>35</v>
      </c>
      <c r="F1124" s="46">
        <v>3</v>
      </c>
      <c r="G1124" s="47">
        <v>6</v>
      </c>
      <c r="H1124" s="48">
        <f t="shared" si="142"/>
        <v>18</v>
      </c>
      <c r="I1124" s="57">
        <v>3.5253999999999999</v>
      </c>
      <c r="J1124" s="50">
        <v>3.07</v>
      </c>
      <c r="K1124" s="51">
        <f t="shared" si="144"/>
        <v>0.45540000000000003</v>
      </c>
      <c r="L1124" s="53">
        <f t="shared" si="139"/>
        <v>2.6145999999999998</v>
      </c>
      <c r="M1124" s="51">
        <f>IF(I1124="",0,IF(K1124&lt;0,Sayfa3!$P$5,Sayfa3!$S$5))</f>
        <v>0.15000000000000036</v>
      </c>
      <c r="N1124" s="52" t="str">
        <f>IF(E1124="","",IF(K1124&lt;Sayfa3!$P$5,"P",IF(K1124&gt;Sayfa3!$S$5,"P","")))</f>
        <v>P</v>
      </c>
      <c r="O1124" s="53">
        <f t="shared" si="137"/>
        <v>2.4645999999999995</v>
      </c>
      <c r="P1124" s="54">
        <f t="shared" si="138"/>
        <v>8.69</v>
      </c>
      <c r="Q1124" s="55"/>
      <c r="R1124" s="56" t="s">
        <v>35</v>
      </c>
    </row>
    <row r="1125" spans="1:18" s="56" customFormat="1" ht="18" customHeight="1" outlineLevel="1">
      <c r="A1125" s="41">
        <f t="shared" si="143"/>
        <v>8.69</v>
      </c>
      <c r="B1125" s="42">
        <f t="shared" si="140"/>
        <v>1114</v>
      </c>
      <c r="C1125" s="43">
        <v>41415</v>
      </c>
      <c r="D1125" s="44" t="str">
        <f t="shared" si="141"/>
        <v>Mayıs 2013</v>
      </c>
      <c r="E1125" s="45" t="s">
        <v>35</v>
      </c>
      <c r="F1125" s="46">
        <v>7</v>
      </c>
      <c r="G1125" s="47">
        <v>6</v>
      </c>
      <c r="H1125" s="48">
        <f t="shared" si="142"/>
        <v>42</v>
      </c>
      <c r="I1125" s="57">
        <v>3.5253999999999999</v>
      </c>
      <c r="J1125" s="50">
        <v>3.07</v>
      </c>
      <c r="K1125" s="51">
        <f t="shared" si="144"/>
        <v>0.45540000000000003</v>
      </c>
      <c r="L1125" s="53">
        <f t="shared" si="139"/>
        <v>2.6145999999999998</v>
      </c>
      <c r="M1125" s="51">
        <f>IF(I1125="",0,IF(K1125&lt;0,Sayfa3!$P$5,Sayfa3!$S$5))</f>
        <v>0.15000000000000036</v>
      </c>
      <c r="N1125" s="52" t="str">
        <f>IF(E1125="","",IF(K1125&lt;Sayfa3!$P$5,"P",IF(K1125&gt;Sayfa3!$S$5,"P","")))</f>
        <v>P</v>
      </c>
      <c r="O1125" s="53">
        <f t="shared" si="137"/>
        <v>2.4645999999999995</v>
      </c>
      <c r="P1125" s="54">
        <f t="shared" si="138"/>
        <v>8.69</v>
      </c>
      <c r="Q1125" s="55"/>
      <c r="R1125" s="56" t="s">
        <v>35</v>
      </c>
    </row>
    <row r="1126" spans="1:18" s="56" customFormat="1" ht="18" customHeight="1" outlineLevel="1">
      <c r="A1126" s="41">
        <f t="shared" si="143"/>
        <v>8.69</v>
      </c>
      <c r="B1126" s="42">
        <f t="shared" si="140"/>
        <v>1115</v>
      </c>
      <c r="C1126" s="43">
        <v>41415</v>
      </c>
      <c r="D1126" s="44" t="str">
        <f t="shared" si="141"/>
        <v>Mayıs 2013</v>
      </c>
      <c r="E1126" s="45" t="s">
        <v>35</v>
      </c>
      <c r="F1126" s="46">
        <v>3</v>
      </c>
      <c r="G1126" s="47">
        <v>6</v>
      </c>
      <c r="H1126" s="48">
        <f t="shared" si="142"/>
        <v>18</v>
      </c>
      <c r="I1126" s="57">
        <v>3.5253999999999999</v>
      </c>
      <c r="J1126" s="50">
        <v>3.07</v>
      </c>
      <c r="K1126" s="51">
        <f t="shared" si="144"/>
        <v>0.45540000000000003</v>
      </c>
      <c r="L1126" s="53">
        <f t="shared" si="139"/>
        <v>2.6145999999999998</v>
      </c>
      <c r="M1126" s="51">
        <f>IF(I1126="",0,IF(K1126&lt;0,Sayfa3!$P$5,Sayfa3!$S$5))</f>
        <v>0.15000000000000036</v>
      </c>
      <c r="N1126" s="52" t="str">
        <f>IF(E1126="","",IF(K1126&lt;Sayfa3!$P$5,"P",IF(K1126&gt;Sayfa3!$S$5,"P","")))</f>
        <v>P</v>
      </c>
      <c r="O1126" s="53">
        <f t="shared" si="137"/>
        <v>2.4645999999999995</v>
      </c>
      <c r="P1126" s="54">
        <f t="shared" si="138"/>
        <v>8.69</v>
      </c>
      <c r="Q1126" s="55"/>
      <c r="R1126" s="56" t="s">
        <v>35</v>
      </c>
    </row>
    <row r="1127" spans="1:18" s="56" customFormat="1" ht="18" customHeight="1" outlineLevel="1">
      <c r="A1127" s="41">
        <f t="shared" si="143"/>
        <v>8.69</v>
      </c>
      <c r="B1127" s="42">
        <f t="shared" si="140"/>
        <v>1116</v>
      </c>
      <c r="C1127" s="43">
        <v>41415</v>
      </c>
      <c r="D1127" s="44" t="str">
        <f t="shared" si="141"/>
        <v>Mayıs 2013</v>
      </c>
      <c r="E1127" s="45" t="s">
        <v>35</v>
      </c>
      <c r="F1127" s="46">
        <v>7</v>
      </c>
      <c r="G1127" s="47">
        <v>6</v>
      </c>
      <c r="H1127" s="48">
        <f t="shared" si="142"/>
        <v>42</v>
      </c>
      <c r="I1127" s="57">
        <v>3.5253999999999999</v>
      </c>
      <c r="J1127" s="50">
        <v>3.07</v>
      </c>
      <c r="K1127" s="51">
        <f t="shared" si="144"/>
        <v>0.45540000000000003</v>
      </c>
      <c r="L1127" s="53">
        <f t="shared" si="139"/>
        <v>2.6145999999999998</v>
      </c>
      <c r="M1127" s="51">
        <f>IF(I1127="",0,IF(K1127&lt;0,Sayfa3!$P$5,Sayfa3!$S$5))</f>
        <v>0.15000000000000036</v>
      </c>
      <c r="N1127" s="52" t="str">
        <f>IF(E1127="","",IF(K1127&lt;Sayfa3!$P$5,"P",IF(K1127&gt;Sayfa3!$S$5,"P","")))</f>
        <v>P</v>
      </c>
      <c r="O1127" s="53">
        <f t="shared" si="137"/>
        <v>2.4645999999999995</v>
      </c>
      <c r="P1127" s="54">
        <f t="shared" si="138"/>
        <v>8.69</v>
      </c>
      <c r="Q1127" s="55"/>
      <c r="R1127" s="56" t="s">
        <v>35</v>
      </c>
    </row>
    <row r="1128" spans="1:18" s="56" customFormat="1" ht="18" customHeight="1" outlineLevel="1">
      <c r="A1128" s="41">
        <f t="shared" si="143"/>
        <v>8.69</v>
      </c>
      <c r="B1128" s="42">
        <f t="shared" si="140"/>
        <v>1117</v>
      </c>
      <c r="C1128" s="43">
        <v>41415</v>
      </c>
      <c r="D1128" s="44" t="str">
        <f t="shared" si="141"/>
        <v>Mayıs 2013</v>
      </c>
      <c r="E1128" s="45" t="s">
        <v>35</v>
      </c>
      <c r="F1128" s="46">
        <v>3</v>
      </c>
      <c r="G1128" s="47">
        <v>6</v>
      </c>
      <c r="H1128" s="48">
        <f t="shared" si="142"/>
        <v>18</v>
      </c>
      <c r="I1128" s="57">
        <v>3.5253999999999999</v>
      </c>
      <c r="J1128" s="50">
        <v>3.07</v>
      </c>
      <c r="K1128" s="51">
        <f t="shared" si="144"/>
        <v>0.45540000000000003</v>
      </c>
      <c r="L1128" s="53">
        <f t="shared" si="139"/>
        <v>2.6145999999999998</v>
      </c>
      <c r="M1128" s="51">
        <f>IF(I1128="",0,IF(K1128&lt;0,Sayfa3!$P$5,Sayfa3!$S$5))</f>
        <v>0.15000000000000036</v>
      </c>
      <c r="N1128" s="52" t="str">
        <f>IF(E1128="","",IF(K1128&lt;Sayfa3!$P$5,"P",IF(K1128&gt;Sayfa3!$S$5,"P","")))</f>
        <v>P</v>
      </c>
      <c r="O1128" s="53">
        <f t="shared" si="137"/>
        <v>2.4645999999999995</v>
      </c>
      <c r="P1128" s="54">
        <f t="shared" si="138"/>
        <v>8.69</v>
      </c>
      <c r="Q1128" s="55"/>
      <c r="R1128" s="56" t="s">
        <v>35</v>
      </c>
    </row>
    <row r="1129" spans="1:18" s="56" customFormat="1" ht="18" customHeight="1" outlineLevel="1">
      <c r="A1129" s="41">
        <f t="shared" si="143"/>
        <v>8.69</v>
      </c>
      <c r="B1129" s="42">
        <f t="shared" si="140"/>
        <v>1118</v>
      </c>
      <c r="C1129" s="43">
        <v>41415</v>
      </c>
      <c r="D1129" s="44" t="str">
        <f t="shared" si="141"/>
        <v>Mayıs 2013</v>
      </c>
      <c r="E1129" s="45" t="s">
        <v>35</v>
      </c>
      <c r="F1129" s="46">
        <v>7</v>
      </c>
      <c r="G1129" s="47">
        <v>6</v>
      </c>
      <c r="H1129" s="48">
        <f t="shared" si="142"/>
        <v>42</v>
      </c>
      <c r="I1129" s="57">
        <v>3.5253999999999999</v>
      </c>
      <c r="J1129" s="50">
        <v>3.07</v>
      </c>
      <c r="K1129" s="51">
        <f t="shared" si="144"/>
        <v>0.45540000000000003</v>
      </c>
      <c r="L1129" s="53">
        <f t="shared" si="139"/>
        <v>2.6145999999999998</v>
      </c>
      <c r="M1129" s="51">
        <f>IF(I1129="",0,IF(K1129&lt;0,Sayfa3!$P$5,Sayfa3!$S$5))</f>
        <v>0.15000000000000036</v>
      </c>
      <c r="N1129" s="52" t="str">
        <f>IF(E1129="","",IF(K1129&lt;Sayfa3!$P$5,"P",IF(K1129&gt;Sayfa3!$S$5,"P","")))</f>
        <v>P</v>
      </c>
      <c r="O1129" s="53">
        <f t="shared" si="137"/>
        <v>2.4645999999999995</v>
      </c>
      <c r="P1129" s="54">
        <f t="shared" si="138"/>
        <v>8.69</v>
      </c>
      <c r="Q1129" s="55"/>
      <c r="R1129" s="56" t="s">
        <v>35</v>
      </c>
    </row>
    <row r="1130" spans="1:18" s="56" customFormat="1" ht="18" customHeight="1" outlineLevel="1">
      <c r="A1130" s="41">
        <f t="shared" si="143"/>
        <v>8.69</v>
      </c>
      <c r="B1130" s="42">
        <f t="shared" si="140"/>
        <v>1119</v>
      </c>
      <c r="C1130" s="43">
        <v>41415</v>
      </c>
      <c r="D1130" s="44" t="str">
        <f t="shared" si="141"/>
        <v>Mayıs 2013</v>
      </c>
      <c r="E1130" s="45" t="s">
        <v>35</v>
      </c>
      <c r="F1130" s="46">
        <v>3</v>
      </c>
      <c r="G1130" s="47">
        <v>6</v>
      </c>
      <c r="H1130" s="48">
        <f t="shared" si="142"/>
        <v>18</v>
      </c>
      <c r="I1130" s="57">
        <v>3.5253999999999999</v>
      </c>
      <c r="J1130" s="50">
        <v>3.07</v>
      </c>
      <c r="K1130" s="51">
        <f t="shared" si="144"/>
        <v>0.45540000000000003</v>
      </c>
      <c r="L1130" s="53">
        <f t="shared" si="139"/>
        <v>2.6145999999999998</v>
      </c>
      <c r="M1130" s="51">
        <f>IF(I1130="",0,IF(K1130&lt;0,Sayfa3!$P$5,Sayfa3!$S$5))</f>
        <v>0.15000000000000036</v>
      </c>
      <c r="N1130" s="52" t="str">
        <f>IF(E1130="","",IF(K1130&lt;Sayfa3!$P$5,"P",IF(K1130&gt;Sayfa3!$S$5,"P","")))</f>
        <v>P</v>
      </c>
      <c r="O1130" s="53">
        <f t="shared" si="137"/>
        <v>2.4645999999999995</v>
      </c>
      <c r="P1130" s="54">
        <f t="shared" si="138"/>
        <v>8.69</v>
      </c>
      <c r="Q1130" s="55"/>
      <c r="R1130" s="56" t="s">
        <v>35</v>
      </c>
    </row>
    <row r="1131" spans="1:18" s="56" customFormat="1" ht="18" customHeight="1" outlineLevel="1">
      <c r="A1131" s="41">
        <f t="shared" si="143"/>
        <v>8.69</v>
      </c>
      <c r="B1131" s="42">
        <f t="shared" si="140"/>
        <v>1120</v>
      </c>
      <c r="C1131" s="43">
        <v>41415</v>
      </c>
      <c r="D1131" s="44" t="str">
        <f t="shared" si="141"/>
        <v>Mayıs 2013</v>
      </c>
      <c r="E1131" s="45" t="s">
        <v>35</v>
      </c>
      <c r="F1131" s="46">
        <v>5</v>
      </c>
      <c r="G1131" s="47">
        <v>6</v>
      </c>
      <c r="H1131" s="48">
        <f t="shared" si="142"/>
        <v>30</v>
      </c>
      <c r="I1131" s="57">
        <v>3.5253999999999999</v>
      </c>
      <c r="J1131" s="50">
        <v>3.07</v>
      </c>
      <c r="K1131" s="51">
        <f t="shared" si="144"/>
        <v>0.45540000000000003</v>
      </c>
      <c r="L1131" s="53">
        <f t="shared" si="139"/>
        <v>2.6145999999999998</v>
      </c>
      <c r="M1131" s="51">
        <f>IF(I1131="",0,IF(K1131&lt;0,Sayfa3!$P$5,Sayfa3!$S$5))</f>
        <v>0.15000000000000036</v>
      </c>
      <c r="N1131" s="52" t="str">
        <f>IF(E1131="","",IF(K1131&lt;Sayfa3!$P$5,"P",IF(K1131&gt;Sayfa3!$S$5,"P","")))</f>
        <v>P</v>
      </c>
      <c r="O1131" s="53">
        <f t="shared" si="137"/>
        <v>2.4645999999999995</v>
      </c>
      <c r="P1131" s="54">
        <f t="shared" si="138"/>
        <v>8.69</v>
      </c>
      <c r="Q1131" s="55"/>
      <c r="R1131" s="56" t="s">
        <v>35</v>
      </c>
    </row>
    <row r="1132" spans="1:18" s="56" customFormat="1" ht="18" customHeight="1" outlineLevel="1">
      <c r="A1132" s="41">
        <f t="shared" si="143"/>
        <v>8.69</v>
      </c>
      <c r="B1132" s="42">
        <f t="shared" si="140"/>
        <v>1121</v>
      </c>
      <c r="C1132" s="43">
        <v>41415</v>
      </c>
      <c r="D1132" s="44" t="str">
        <f t="shared" si="141"/>
        <v>Mayıs 2013</v>
      </c>
      <c r="E1132" s="45" t="s">
        <v>35</v>
      </c>
      <c r="F1132" s="46">
        <v>7</v>
      </c>
      <c r="G1132" s="47">
        <v>6</v>
      </c>
      <c r="H1132" s="48">
        <f t="shared" si="142"/>
        <v>42</v>
      </c>
      <c r="I1132" s="57">
        <v>3.5253999999999999</v>
      </c>
      <c r="J1132" s="50">
        <v>3.07</v>
      </c>
      <c r="K1132" s="51">
        <f t="shared" si="144"/>
        <v>0.45540000000000003</v>
      </c>
      <c r="L1132" s="53">
        <f t="shared" si="139"/>
        <v>2.6145999999999998</v>
      </c>
      <c r="M1132" s="51">
        <f>IF(I1132="",0,IF(K1132&lt;0,Sayfa3!$P$5,Sayfa3!$S$5))</f>
        <v>0.15000000000000036</v>
      </c>
      <c r="N1132" s="52" t="str">
        <f>IF(E1132="","",IF(K1132&lt;Sayfa3!$P$5,"P",IF(K1132&gt;Sayfa3!$S$5,"P","")))</f>
        <v>P</v>
      </c>
      <c r="O1132" s="53">
        <f t="shared" si="137"/>
        <v>2.4645999999999995</v>
      </c>
      <c r="P1132" s="54">
        <f t="shared" si="138"/>
        <v>8.69</v>
      </c>
      <c r="Q1132" s="55"/>
      <c r="R1132" s="56" t="s">
        <v>35</v>
      </c>
    </row>
    <row r="1133" spans="1:18" s="56" customFormat="1" ht="18" customHeight="1" outlineLevel="1">
      <c r="A1133" s="41">
        <f t="shared" si="143"/>
        <v>8.69</v>
      </c>
      <c r="B1133" s="42">
        <f t="shared" si="140"/>
        <v>1122</v>
      </c>
      <c r="C1133" s="43">
        <v>41415</v>
      </c>
      <c r="D1133" s="44" t="str">
        <f t="shared" si="141"/>
        <v>Mayıs 2013</v>
      </c>
      <c r="E1133" s="45" t="s">
        <v>35</v>
      </c>
      <c r="F1133" s="46">
        <v>3</v>
      </c>
      <c r="G1133" s="47">
        <v>6</v>
      </c>
      <c r="H1133" s="48">
        <f t="shared" si="142"/>
        <v>18</v>
      </c>
      <c r="I1133" s="57">
        <v>3.5253999999999999</v>
      </c>
      <c r="J1133" s="50">
        <v>3.07</v>
      </c>
      <c r="K1133" s="51">
        <f t="shared" si="144"/>
        <v>0.45540000000000003</v>
      </c>
      <c r="L1133" s="53">
        <f t="shared" si="139"/>
        <v>2.6145999999999998</v>
      </c>
      <c r="M1133" s="51">
        <f>IF(I1133="",0,IF(K1133&lt;0,Sayfa3!$P$5,Sayfa3!$S$5))</f>
        <v>0.15000000000000036</v>
      </c>
      <c r="N1133" s="52" t="str">
        <f>IF(E1133="","",IF(K1133&lt;Sayfa3!$P$5,"P",IF(K1133&gt;Sayfa3!$S$5,"P","")))</f>
        <v>P</v>
      </c>
      <c r="O1133" s="53">
        <f t="shared" si="137"/>
        <v>2.4645999999999995</v>
      </c>
      <c r="P1133" s="54">
        <f t="shared" si="138"/>
        <v>8.69</v>
      </c>
      <c r="Q1133" s="55"/>
      <c r="R1133" s="56" t="s">
        <v>35</v>
      </c>
    </row>
    <row r="1134" spans="1:18" s="56" customFormat="1" ht="18" customHeight="1" outlineLevel="1">
      <c r="A1134" s="41">
        <f t="shared" si="143"/>
        <v>8.69</v>
      </c>
      <c r="B1134" s="42">
        <f t="shared" si="140"/>
        <v>1123</v>
      </c>
      <c r="C1134" s="43">
        <v>41415</v>
      </c>
      <c r="D1134" s="44" t="str">
        <f t="shared" si="141"/>
        <v>Mayıs 2013</v>
      </c>
      <c r="E1134" s="45" t="s">
        <v>35</v>
      </c>
      <c r="F1134" s="46">
        <v>3</v>
      </c>
      <c r="G1134" s="47">
        <v>6</v>
      </c>
      <c r="H1134" s="48">
        <f t="shared" si="142"/>
        <v>18</v>
      </c>
      <c r="I1134" s="57">
        <v>3.5253999999999999</v>
      </c>
      <c r="J1134" s="50">
        <v>3.07</v>
      </c>
      <c r="K1134" s="51">
        <f t="shared" si="144"/>
        <v>0.45540000000000003</v>
      </c>
      <c r="L1134" s="53">
        <f t="shared" si="139"/>
        <v>2.6145999999999998</v>
      </c>
      <c r="M1134" s="51">
        <f>IF(I1134="",0,IF(K1134&lt;0,Sayfa3!$P$5,Sayfa3!$S$5))</f>
        <v>0.15000000000000036</v>
      </c>
      <c r="N1134" s="52" t="str">
        <f>IF(E1134="","",IF(K1134&lt;Sayfa3!$P$5,"P",IF(K1134&gt;Sayfa3!$S$5,"P","")))</f>
        <v>P</v>
      </c>
      <c r="O1134" s="53">
        <f t="shared" si="137"/>
        <v>2.4645999999999995</v>
      </c>
      <c r="P1134" s="54">
        <f t="shared" si="138"/>
        <v>8.69</v>
      </c>
      <c r="Q1134" s="55"/>
      <c r="R1134" s="56" t="s">
        <v>35</v>
      </c>
    </row>
    <row r="1135" spans="1:18" s="56" customFormat="1" ht="18" customHeight="1" outlineLevel="1">
      <c r="A1135" s="41">
        <f t="shared" si="143"/>
        <v>8.69</v>
      </c>
      <c r="B1135" s="42">
        <f t="shared" si="140"/>
        <v>1124</v>
      </c>
      <c r="C1135" s="43">
        <v>41415</v>
      </c>
      <c r="D1135" s="44" t="str">
        <f t="shared" si="141"/>
        <v>Mayıs 2013</v>
      </c>
      <c r="E1135" s="45" t="s">
        <v>35</v>
      </c>
      <c r="F1135" s="46">
        <v>7</v>
      </c>
      <c r="G1135" s="47">
        <v>6</v>
      </c>
      <c r="H1135" s="48">
        <f t="shared" si="142"/>
        <v>42</v>
      </c>
      <c r="I1135" s="57">
        <v>3.5253999999999999</v>
      </c>
      <c r="J1135" s="50">
        <v>3.07</v>
      </c>
      <c r="K1135" s="51">
        <f t="shared" si="144"/>
        <v>0.45540000000000003</v>
      </c>
      <c r="L1135" s="53">
        <f t="shared" si="139"/>
        <v>2.6145999999999998</v>
      </c>
      <c r="M1135" s="51">
        <f>IF(I1135="",0,IF(K1135&lt;0,Sayfa3!$P$5,Sayfa3!$S$5))</f>
        <v>0.15000000000000036</v>
      </c>
      <c r="N1135" s="52" t="str">
        <f>IF(E1135="","",IF(K1135&lt;Sayfa3!$P$5,"P",IF(K1135&gt;Sayfa3!$S$5,"P","")))</f>
        <v>P</v>
      </c>
      <c r="O1135" s="53">
        <f t="shared" si="137"/>
        <v>2.4645999999999995</v>
      </c>
      <c r="P1135" s="54">
        <f t="shared" si="138"/>
        <v>8.69</v>
      </c>
      <c r="Q1135" s="55"/>
      <c r="R1135" s="56" t="s">
        <v>35</v>
      </c>
    </row>
    <row r="1136" spans="1:18" s="56" customFormat="1" ht="18" customHeight="1" outlineLevel="1">
      <c r="A1136" s="41">
        <f t="shared" si="143"/>
        <v>8.69</v>
      </c>
      <c r="B1136" s="42">
        <f t="shared" si="140"/>
        <v>1125</v>
      </c>
      <c r="C1136" s="43">
        <v>41415</v>
      </c>
      <c r="D1136" s="44" t="str">
        <f t="shared" si="141"/>
        <v>Mayıs 2013</v>
      </c>
      <c r="E1136" s="45" t="s">
        <v>35</v>
      </c>
      <c r="F1136" s="46">
        <v>3</v>
      </c>
      <c r="G1136" s="47">
        <v>6</v>
      </c>
      <c r="H1136" s="48">
        <f t="shared" si="142"/>
        <v>18</v>
      </c>
      <c r="I1136" s="57">
        <v>3.5253999999999999</v>
      </c>
      <c r="J1136" s="50">
        <v>3.07</v>
      </c>
      <c r="K1136" s="51">
        <f t="shared" si="144"/>
        <v>0.45540000000000003</v>
      </c>
      <c r="L1136" s="53">
        <f t="shared" si="139"/>
        <v>2.6145999999999998</v>
      </c>
      <c r="M1136" s="51">
        <f>IF(I1136="",0,IF(K1136&lt;0,Sayfa3!$P$5,Sayfa3!$S$5))</f>
        <v>0.15000000000000036</v>
      </c>
      <c r="N1136" s="52" t="str">
        <f>IF(E1136="","",IF(K1136&lt;Sayfa3!$P$5,"P",IF(K1136&gt;Sayfa3!$S$5,"P","")))</f>
        <v>P</v>
      </c>
      <c r="O1136" s="53">
        <f t="shared" si="137"/>
        <v>2.4645999999999995</v>
      </c>
      <c r="P1136" s="54">
        <f t="shared" si="138"/>
        <v>8.69</v>
      </c>
      <c r="Q1136" s="55"/>
      <c r="R1136" s="56" t="s">
        <v>35</v>
      </c>
    </row>
    <row r="1137" spans="1:18" s="56" customFormat="1" ht="18" customHeight="1" outlineLevel="1">
      <c r="A1137" s="41">
        <f t="shared" si="143"/>
        <v>8.69</v>
      </c>
      <c r="B1137" s="42">
        <f t="shared" si="140"/>
        <v>1126</v>
      </c>
      <c r="C1137" s="43">
        <v>41415</v>
      </c>
      <c r="D1137" s="44" t="str">
        <f t="shared" si="141"/>
        <v>Mayıs 2013</v>
      </c>
      <c r="E1137" s="45" t="s">
        <v>35</v>
      </c>
      <c r="F1137" s="46">
        <v>7</v>
      </c>
      <c r="G1137" s="47">
        <v>6</v>
      </c>
      <c r="H1137" s="48">
        <f t="shared" si="142"/>
        <v>42</v>
      </c>
      <c r="I1137" s="57">
        <v>3.5253999999999999</v>
      </c>
      <c r="J1137" s="50">
        <v>3.07</v>
      </c>
      <c r="K1137" s="51">
        <f t="shared" si="144"/>
        <v>0.45540000000000003</v>
      </c>
      <c r="L1137" s="53">
        <f t="shared" si="139"/>
        <v>2.6145999999999998</v>
      </c>
      <c r="M1137" s="51">
        <f>IF(I1137="",0,IF(K1137&lt;0,Sayfa3!$P$5,Sayfa3!$S$5))</f>
        <v>0.15000000000000036</v>
      </c>
      <c r="N1137" s="52" t="str">
        <f>IF(E1137="","",IF(K1137&lt;Sayfa3!$P$5,"P",IF(K1137&gt;Sayfa3!$S$5,"P","")))</f>
        <v>P</v>
      </c>
      <c r="O1137" s="53">
        <f t="shared" si="137"/>
        <v>2.4645999999999995</v>
      </c>
      <c r="P1137" s="54">
        <f t="shared" si="138"/>
        <v>8.69</v>
      </c>
      <c r="Q1137" s="55"/>
      <c r="R1137" s="56" t="s">
        <v>35</v>
      </c>
    </row>
    <row r="1138" spans="1:18" s="56" customFormat="1" ht="18" customHeight="1" outlineLevel="1">
      <c r="A1138" s="41">
        <f t="shared" si="143"/>
        <v>8.69</v>
      </c>
      <c r="B1138" s="42">
        <f t="shared" si="140"/>
        <v>1127</v>
      </c>
      <c r="C1138" s="43">
        <v>41415</v>
      </c>
      <c r="D1138" s="44" t="str">
        <f t="shared" si="141"/>
        <v>Mayıs 2013</v>
      </c>
      <c r="E1138" s="45" t="s">
        <v>35</v>
      </c>
      <c r="F1138" s="46">
        <v>3</v>
      </c>
      <c r="G1138" s="47">
        <v>6</v>
      </c>
      <c r="H1138" s="48">
        <f t="shared" si="142"/>
        <v>18</v>
      </c>
      <c r="I1138" s="57">
        <v>3.5253999999999999</v>
      </c>
      <c r="J1138" s="50">
        <v>3.07</v>
      </c>
      <c r="K1138" s="51">
        <f t="shared" si="144"/>
        <v>0.45540000000000003</v>
      </c>
      <c r="L1138" s="53">
        <f t="shared" si="139"/>
        <v>2.6145999999999998</v>
      </c>
      <c r="M1138" s="51">
        <f>IF(I1138="",0,IF(K1138&lt;0,Sayfa3!$P$5,Sayfa3!$S$5))</f>
        <v>0.15000000000000036</v>
      </c>
      <c r="N1138" s="52" t="str">
        <f>IF(E1138="","",IF(K1138&lt;Sayfa3!$P$5,"P",IF(K1138&gt;Sayfa3!$S$5,"P","")))</f>
        <v>P</v>
      </c>
      <c r="O1138" s="53">
        <f t="shared" si="137"/>
        <v>2.4645999999999995</v>
      </c>
      <c r="P1138" s="54">
        <f t="shared" si="138"/>
        <v>8.69</v>
      </c>
      <c r="Q1138" s="55"/>
      <c r="R1138" s="56" t="s">
        <v>35</v>
      </c>
    </row>
    <row r="1139" spans="1:18" s="56" customFormat="1" ht="18" customHeight="1" outlineLevel="1">
      <c r="A1139" s="41">
        <f t="shared" si="143"/>
        <v>8.69</v>
      </c>
      <c r="B1139" s="42">
        <f t="shared" si="140"/>
        <v>1128</v>
      </c>
      <c r="C1139" s="43">
        <v>41415</v>
      </c>
      <c r="D1139" s="44" t="str">
        <f t="shared" si="141"/>
        <v>Mayıs 2013</v>
      </c>
      <c r="E1139" s="45" t="s">
        <v>35</v>
      </c>
      <c r="F1139" s="46">
        <v>7</v>
      </c>
      <c r="G1139" s="47">
        <v>6</v>
      </c>
      <c r="H1139" s="48">
        <f t="shared" si="142"/>
        <v>42</v>
      </c>
      <c r="I1139" s="57">
        <v>3.5253999999999999</v>
      </c>
      <c r="J1139" s="50">
        <v>3.07</v>
      </c>
      <c r="K1139" s="51">
        <f t="shared" si="144"/>
        <v>0.45540000000000003</v>
      </c>
      <c r="L1139" s="53">
        <f t="shared" si="139"/>
        <v>2.6145999999999998</v>
      </c>
      <c r="M1139" s="51">
        <f>IF(I1139="",0,IF(K1139&lt;0,Sayfa3!$P$5,Sayfa3!$S$5))</f>
        <v>0.15000000000000036</v>
      </c>
      <c r="N1139" s="52" t="str">
        <f>IF(E1139="","",IF(K1139&lt;Sayfa3!$P$5,"P",IF(K1139&gt;Sayfa3!$S$5,"P","")))</f>
        <v>P</v>
      </c>
      <c r="O1139" s="53">
        <f t="shared" si="137"/>
        <v>2.4645999999999995</v>
      </c>
      <c r="P1139" s="54">
        <f t="shared" si="138"/>
        <v>8.69</v>
      </c>
      <c r="Q1139" s="55"/>
      <c r="R1139" s="56" t="s">
        <v>35</v>
      </c>
    </row>
    <row r="1140" spans="1:18" s="56" customFormat="1" ht="18" customHeight="1" outlineLevel="1">
      <c r="A1140" s="41">
        <f t="shared" si="143"/>
        <v>8.69</v>
      </c>
      <c r="B1140" s="42">
        <f t="shared" si="140"/>
        <v>1129</v>
      </c>
      <c r="C1140" s="43">
        <v>41415</v>
      </c>
      <c r="D1140" s="44" t="str">
        <f t="shared" si="141"/>
        <v>Mayıs 2013</v>
      </c>
      <c r="E1140" s="45" t="s">
        <v>35</v>
      </c>
      <c r="F1140" s="46">
        <v>3</v>
      </c>
      <c r="G1140" s="47">
        <v>6</v>
      </c>
      <c r="H1140" s="48">
        <f t="shared" si="142"/>
        <v>18</v>
      </c>
      <c r="I1140" s="57">
        <v>3.5253999999999999</v>
      </c>
      <c r="J1140" s="50">
        <v>3.07</v>
      </c>
      <c r="K1140" s="51">
        <f t="shared" si="144"/>
        <v>0.45540000000000003</v>
      </c>
      <c r="L1140" s="53">
        <f t="shared" si="139"/>
        <v>2.6145999999999998</v>
      </c>
      <c r="M1140" s="51">
        <f>IF(I1140="",0,IF(K1140&lt;0,Sayfa3!$P$5,Sayfa3!$S$5))</f>
        <v>0.15000000000000036</v>
      </c>
      <c r="N1140" s="52" t="str">
        <f>IF(E1140="","",IF(K1140&lt;Sayfa3!$P$5,"P",IF(K1140&gt;Sayfa3!$S$5,"P","")))</f>
        <v>P</v>
      </c>
      <c r="O1140" s="53">
        <f t="shared" si="137"/>
        <v>2.4645999999999995</v>
      </c>
      <c r="P1140" s="54">
        <f t="shared" si="138"/>
        <v>8.69</v>
      </c>
      <c r="Q1140" s="55"/>
      <c r="R1140" s="56" t="s">
        <v>35</v>
      </c>
    </row>
    <row r="1141" spans="1:18" s="56" customFormat="1" ht="18" customHeight="1" outlineLevel="1">
      <c r="A1141" s="41">
        <f t="shared" si="143"/>
        <v>8.69</v>
      </c>
      <c r="B1141" s="42">
        <f t="shared" si="140"/>
        <v>1130</v>
      </c>
      <c r="C1141" s="43">
        <v>41415</v>
      </c>
      <c r="D1141" s="44" t="str">
        <f t="shared" si="141"/>
        <v>Mayıs 2013</v>
      </c>
      <c r="E1141" s="45" t="s">
        <v>35</v>
      </c>
      <c r="F1141" s="46">
        <v>7</v>
      </c>
      <c r="G1141" s="47">
        <v>6</v>
      </c>
      <c r="H1141" s="48">
        <f t="shared" si="142"/>
        <v>42</v>
      </c>
      <c r="I1141" s="57">
        <v>3.5253999999999999</v>
      </c>
      <c r="J1141" s="50">
        <v>3.07</v>
      </c>
      <c r="K1141" s="51">
        <f t="shared" si="144"/>
        <v>0.45540000000000003</v>
      </c>
      <c r="L1141" s="53">
        <f t="shared" si="139"/>
        <v>2.6145999999999998</v>
      </c>
      <c r="M1141" s="51">
        <f>IF(I1141="",0,IF(K1141&lt;0,Sayfa3!$P$5,Sayfa3!$S$5))</f>
        <v>0.15000000000000036</v>
      </c>
      <c r="N1141" s="52" t="str">
        <f>IF(E1141="","",IF(K1141&lt;Sayfa3!$P$5,"P",IF(K1141&gt;Sayfa3!$S$5,"P","")))</f>
        <v>P</v>
      </c>
      <c r="O1141" s="53">
        <f t="shared" si="137"/>
        <v>2.4645999999999995</v>
      </c>
      <c r="P1141" s="54">
        <f t="shared" si="138"/>
        <v>8.69</v>
      </c>
      <c r="Q1141" s="55"/>
      <c r="R1141" s="56" t="s">
        <v>35</v>
      </c>
    </row>
    <row r="1142" spans="1:18" s="56" customFormat="1" ht="18" customHeight="1" outlineLevel="1">
      <c r="A1142" s="41">
        <f t="shared" si="143"/>
        <v>8.69</v>
      </c>
      <c r="B1142" s="42">
        <f t="shared" si="140"/>
        <v>1131</v>
      </c>
      <c r="C1142" s="43">
        <v>41415</v>
      </c>
      <c r="D1142" s="44" t="str">
        <f t="shared" si="141"/>
        <v>Mayıs 2013</v>
      </c>
      <c r="E1142" s="45" t="s">
        <v>35</v>
      </c>
      <c r="F1142" s="46">
        <v>7</v>
      </c>
      <c r="G1142" s="47">
        <v>6</v>
      </c>
      <c r="H1142" s="48">
        <f t="shared" si="142"/>
        <v>42</v>
      </c>
      <c r="I1142" s="57">
        <v>3.5253999999999999</v>
      </c>
      <c r="J1142" s="50">
        <v>3.07</v>
      </c>
      <c r="K1142" s="51">
        <f t="shared" si="144"/>
        <v>0.45540000000000003</v>
      </c>
      <c r="L1142" s="53">
        <f t="shared" si="139"/>
        <v>2.6145999999999998</v>
      </c>
      <c r="M1142" s="51">
        <f>IF(I1142="",0,IF(K1142&lt;0,Sayfa3!$P$5,Sayfa3!$S$5))</f>
        <v>0.15000000000000036</v>
      </c>
      <c r="N1142" s="52" t="str">
        <f>IF(E1142="","",IF(K1142&lt;Sayfa3!$P$5,"P",IF(K1142&gt;Sayfa3!$S$5,"P","")))</f>
        <v>P</v>
      </c>
      <c r="O1142" s="53">
        <f t="shared" si="137"/>
        <v>2.4645999999999995</v>
      </c>
      <c r="P1142" s="54">
        <f t="shared" si="138"/>
        <v>8.69</v>
      </c>
      <c r="Q1142" s="55"/>
      <c r="R1142" s="56" t="s">
        <v>35</v>
      </c>
    </row>
    <row r="1143" spans="1:18" s="56" customFormat="1" ht="18" customHeight="1" outlineLevel="1">
      <c r="A1143" s="41">
        <f t="shared" si="143"/>
        <v>8.69</v>
      </c>
      <c r="B1143" s="42">
        <f t="shared" si="140"/>
        <v>1132</v>
      </c>
      <c r="C1143" s="43">
        <v>41415</v>
      </c>
      <c r="D1143" s="44" t="str">
        <f t="shared" si="141"/>
        <v>Mayıs 2013</v>
      </c>
      <c r="E1143" s="45" t="s">
        <v>35</v>
      </c>
      <c r="F1143" s="46">
        <v>3</v>
      </c>
      <c r="G1143" s="47">
        <v>6</v>
      </c>
      <c r="H1143" s="48">
        <f t="shared" si="142"/>
        <v>18</v>
      </c>
      <c r="I1143" s="57">
        <v>3.5253999999999999</v>
      </c>
      <c r="J1143" s="50">
        <v>3.07</v>
      </c>
      <c r="K1143" s="51">
        <f t="shared" si="144"/>
        <v>0.45540000000000003</v>
      </c>
      <c r="L1143" s="53">
        <f t="shared" si="139"/>
        <v>2.6145999999999998</v>
      </c>
      <c r="M1143" s="51">
        <f>IF(I1143="",0,IF(K1143&lt;0,Sayfa3!$P$5,Sayfa3!$S$5))</f>
        <v>0.15000000000000036</v>
      </c>
      <c r="N1143" s="52" t="str">
        <f>IF(E1143="","",IF(K1143&lt;Sayfa3!$P$5,"P",IF(K1143&gt;Sayfa3!$S$5,"P","")))</f>
        <v>P</v>
      </c>
      <c r="O1143" s="53">
        <f t="shared" si="137"/>
        <v>2.4645999999999995</v>
      </c>
      <c r="P1143" s="54">
        <f t="shared" si="138"/>
        <v>8.69</v>
      </c>
      <c r="Q1143" s="55"/>
      <c r="R1143" s="56" t="s">
        <v>35</v>
      </c>
    </row>
    <row r="1144" spans="1:18" s="56" customFormat="1" ht="18" customHeight="1" outlineLevel="1">
      <c r="A1144" s="41">
        <f t="shared" si="143"/>
        <v>8.69</v>
      </c>
      <c r="B1144" s="42">
        <f t="shared" si="140"/>
        <v>1133</v>
      </c>
      <c r="C1144" s="43">
        <v>41415</v>
      </c>
      <c r="D1144" s="44" t="str">
        <f t="shared" si="141"/>
        <v>Mayıs 2013</v>
      </c>
      <c r="E1144" s="45" t="s">
        <v>35</v>
      </c>
      <c r="F1144" s="46">
        <v>2</v>
      </c>
      <c r="G1144" s="47">
        <v>6</v>
      </c>
      <c r="H1144" s="48">
        <f t="shared" si="142"/>
        <v>12</v>
      </c>
      <c r="I1144" s="57">
        <v>3.5253999999999999</v>
      </c>
      <c r="J1144" s="50">
        <v>3.07</v>
      </c>
      <c r="K1144" s="51">
        <f t="shared" si="144"/>
        <v>0.45540000000000003</v>
      </c>
      <c r="L1144" s="53">
        <f t="shared" si="139"/>
        <v>2.6145999999999998</v>
      </c>
      <c r="M1144" s="51">
        <f>IF(I1144="",0,IF(K1144&lt;0,Sayfa3!$P$5,Sayfa3!$S$5))</f>
        <v>0.15000000000000036</v>
      </c>
      <c r="N1144" s="52" t="str">
        <f>IF(E1144="","",IF(K1144&lt;Sayfa3!$P$5,"P",IF(K1144&gt;Sayfa3!$S$5,"P","")))</f>
        <v>P</v>
      </c>
      <c r="O1144" s="53">
        <f t="shared" si="137"/>
        <v>2.4645999999999995</v>
      </c>
      <c r="P1144" s="54">
        <f t="shared" si="138"/>
        <v>8.69</v>
      </c>
      <c r="Q1144" s="55"/>
      <c r="R1144" s="56" t="s">
        <v>35</v>
      </c>
    </row>
    <row r="1145" spans="1:18" s="56" customFormat="1" ht="18" customHeight="1" outlineLevel="1">
      <c r="A1145" s="41">
        <f t="shared" si="143"/>
        <v>8.69</v>
      </c>
      <c r="B1145" s="42">
        <f t="shared" si="140"/>
        <v>1134</v>
      </c>
      <c r="C1145" s="43">
        <v>41415</v>
      </c>
      <c r="D1145" s="44" t="str">
        <f t="shared" si="141"/>
        <v>Mayıs 2013</v>
      </c>
      <c r="E1145" s="45" t="s">
        <v>35</v>
      </c>
      <c r="F1145" s="46">
        <v>5</v>
      </c>
      <c r="G1145" s="47">
        <v>6</v>
      </c>
      <c r="H1145" s="48">
        <f t="shared" si="142"/>
        <v>30</v>
      </c>
      <c r="I1145" s="57">
        <v>3.5253999999999999</v>
      </c>
      <c r="J1145" s="50">
        <v>3.07</v>
      </c>
      <c r="K1145" s="51">
        <f t="shared" si="144"/>
        <v>0.45540000000000003</v>
      </c>
      <c r="L1145" s="53">
        <f t="shared" si="139"/>
        <v>2.6145999999999998</v>
      </c>
      <c r="M1145" s="51">
        <f>IF(I1145="",0,IF(K1145&lt;0,Sayfa3!$P$5,Sayfa3!$S$5))</f>
        <v>0.15000000000000036</v>
      </c>
      <c r="N1145" s="52" t="str">
        <f>IF(E1145="","",IF(K1145&lt;Sayfa3!$P$5,"P",IF(K1145&gt;Sayfa3!$S$5,"P","")))</f>
        <v>P</v>
      </c>
      <c r="O1145" s="53">
        <f t="shared" si="137"/>
        <v>2.4645999999999995</v>
      </c>
      <c r="P1145" s="54">
        <f t="shared" si="138"/>
        <v>8.69</v>
      </c>
      <c r="Q1145" s="55"/>
      <c r="R1145" s="56" t="s">
        <v>35</v>
      </c>
    </row>
    <row r="1146" spans="1:18" s="56" customFormat="1" ht="18" customHeight="1" outlineLevel="1">
      <c r="A1146" s="41">
        <f t="shared" si="143"/>
        <v>8.69</v>
      </c>
      <c r="B1146" s="42">
        <f t="shared" si="140"/>
        <v>1135</v>
      </c>
      <c r="C1146" s="43">
        <v>41415</v>
      </c>
      <c r="D1146" s="44" t="str">
        <f t="shared" si="141"/>
        <v>Mayıs 2013</v>
      </c>
      <c r="E1146" s="45" t="s">
        <v>35</v>
      </c>
      <c r="F1146" s="46">
        <v>7</v>
      </c>
      <c r="G1146" s="47">
        <v>6</v>
      </c>
      <c r="H1146" s="48">
        <f t="shared" si="142"/>
        <v>42</v>
      </c>
      <c r="I1146" s="57">
        <v>3.5253999999999999</v>
      </c>
      <c r="J1146" s="50">
        <v>3.07</v>
      </c>
      <c r="K1146" s="51">
        <f t="shared" si="144"/>
        <v>0.45540000000000003</v>
      </c>
      <c r="L1146" s="53">
        <f t="shared" si="139"/>
        <v>2.6145999999999998</v>
      </c>
      <c r="M1146" s="51">
        <f>IF(I1146="",0,IF(K1146&lt;0,Sayfa3!$P$5,Sayfa3!$S$5))</f>
        <v>0.15000000000000036</v>
      </c>
      <c r="N1146" s="52" t="str">
        <f>IF(E1146="","",IF(K1146&lt;Sayfa3!$P$5,"P",IF(K1146&gt;Sayfa3!$S$5,"P","")))</f>
        <v>P</v>
      </c>
      <c r="O1146" s="53">
        <f t="shared" si="137"/>
        <v>2.4645999999999995</v>
      </c>
      <c r="P1146" s="54">
        <f t="shared" si="138"/>
        <v>8.69</v>
      </c>
      <c r="Q1146" s="55"/>
      <c r="R1146" s="56" t="s">
        <v>35</v>
      </c>
    </row>
    <row r="1147" spans="1:18" s="56" customFormat="1" ht="18" customHeight="1" outlineLevel="1">
      <c r="A1147" s="41">
        <f t="shared" si="143"/>
        <v>8.69</v>
      </c>
      <c r="B1147" s="42">
        <f t="shared" si="140"/>
        <v>1136</v>
      </c>
      <c r="C1147" s="43">
        <v>41415</v>
      </c>
      <c r="D1147" s="44" t="str">
        <f t="shared" si="141"/>
        <v>Mayıs 2013</v>
      </c>
      <c r="E1147" s="45" t="s">
        <v>35</v>
      </c>
      <c r="F1147" s="46">
        <v>3</v>
      </c>
      <c r="G1147" s="47">
        <v>6</v>
      </c>
      <c r="H1147" s="48">
        <f t="shared" si="142"/>
        <v>18</v>
      </c>
      <c r="I1147" s="57">
        <v>3.5253999999999999</v>
      </c>
      <c r="J1147" s="50">
        <v>3.07</v>
      </c>
      <c r="K1147" s="51">
        <f t="shared" si="144"/>
        <v>0.45540000000000003</v>
      </c>
      <c r="L1147" s="53">
        <f t="shared" si="139"/>
        <v>2.6145999999999998</v>
      </c>
      <c r="M1147" s="51">
        <f>IF(I1147="",0,IF(K1147&lt;0,Sayfa3!$P$5,Sayfa3!$S$5))</f>
        <v>0.15000000000000036</v>
      </c>
      <c r="N1147" s="52" t="str">
        <f>IF(E1147="","",IF(K1147&lt;Sayfa3!$P$5,"P",IF(K1147&gt;Sayfa3!$S$5,"P","")))</f>
        <v>P</v>
      </c>
      <c r="O1147" s="53">
        <f t="shared" si="137"/>
        <v>2.4645999999999995</v>
      </c>
      <c r="P1147" s="54">
        <f t="shared" si="138"/>
        <v>8.69</v>
      </c>
      <c r="Q1147" s="55"/>
      <c r="R1147" s="56" t="s">
        <v>35</v>
      </c>
    </row>
    <row r="1148" spans="1:18" s="56" customFormat="1" ht="18" customHeight="1" outlineLevel="1">
      <c r="A1148" s="41">
        <f t="shared" si="143"/>
        <v>8.69</v>
      </c>
      <c r="B1148" s="42">
        <f t="shared" si="140"/>
        <v>1137</v>
      </c>
      <c r="C1148" s="43">
        <v>41415</v>
      </c>
      <c r="D1148" s="44" t="str">
        <f t="shared" si="141"/>
        <v>Mayıs 2013</v>
      </c>
      <c r="E1148" s="45" t="s">
        <v>35</v>
      </c>
      <c r="F1148" s="46">
        <v>7</v>
      </c>
      <c r="G1148" s="47">
        <v>6</v>
      </c>
      <c r="H1148" s="48">
        <f t="shared" si="142"/>
        <v>42</v>
      </c>
      <c r="I1148" s="57">
        <v>3.5253999999999999</v>
      </c>
      <c r="J1148" s="50">
        <v>3.07</v>
      </c>
      <c r="K1148" s="51">
        <f t="shared" si="144"/>
        <v>0.45540000000000003</v>
      </c>
      <c r="L1148" s="53">
        <f t="shared" si="139"/>
        <v>2.6145999999999998</v>
      </c>
      <c r="M1148" s="51">
        <f>IF(I1148="",0,IF(K1148&lt;0,Sayfa3!$P$5,Sayfa3!$S$5))</f>
        <v>0.15000000000000036</v>
      </c>
      <c r="N1148" s="52" t="str">
        <f>IF(E1148="","",IF(K1148&lt;Sayfa3!$P$5,"P",IF(K1148&gt;Sayfa3!$S$5,"P","")))</f>
        <v>P</v>
      </c>
      <c r="O1148" s="53">
        <f t="shared" si="137"/>
        <v>2.4645999999999995</v>
      </c>
      <c r="P1148" s="54">
        <f t="shared" si="138"/>
        <v>8.69</v>
      </c>
      <c r="Q1148" s="55"/>
      <c r="R1148" s="56" t="s">
        <v>35</v>
      </c>
    </row>
    <row r="1149" spans="1:18" s="56" customFormat="1" ht="18" customHeight="1" outlineLevel="1">
      <c r="A1149" s="41">
        <f t="shared" si="143"/>
        <v>8.69</v>
      </c>
      <c r="B1149" s="42">
        <f t="shared" si="140"/>
        <v>1138</v>
      </c>
      <c r="C1149" s="43">
        <v>41415</v>
      </c>
      <c r="D1149" s="44" t="str">
        <f t="shared" si="141"/>
        <v>Mayıs 2013</v>
      </c>
      <c r="E1149" s="45" t="s">
        <v>35</v>
      </c>
      <c r="F1149" s="46">
        <v>3</v>
      </c>
      <c r="G1149" s="47">
        <v>6</v>
      </c>
      <c r="H1149" s="48">
        <f t="shared" si="142"/>
        <v>18</v>
      </c>
      <c r="I1149" s="57">
        <v>3.5253999999999999</v>
      </c>
      <c r="J1149" s="50">
        <v>3.07</v>
      </c>
      <c r="K1149" s="51">
        <f t="shared" si="144"/>
        <v>0.45540000000000003</v>
      </c>
      <c r="L1149" s="53">
        <f t="shared" si="139"/>
        <v>2.6145999999999998</v>
      </c>
      <c r="M1149" s="51">
        <f>IF(I1149="",0,IF(K1149&lt;0,Sayfa3!$P$5,Sayfa3!$S$5))</f>
        <v>0.15000000000000036</v>
      </c>
      <c r="N1149" s="52" t="str">
        <f>IF(E1149="","",IF(K1149&lt;Sayfa3!$P$5,"P",IF(K1149&gt;Sayfa3!$S$5,"P","")))</f>
        <v>P</v>
      </c>
      <c r="O1149" s="53">
        <f t="shared" si="137"/>
        <v>2.4645999999999995</v>
      </c>
      <c r="P1149" s="54">
        <f t="shared" si="138"/>
        <v>8.69</v>
      </c>
      <c r="Q1149" s="55"/>
      <c r="R1149" s="56" t="s">
        <v>35</v>
      </c>
    </row>
    <row r="1150" spans="1:18" s="56" customFormat="1" ht="18" customHeight="1" outlineLevel="1">
      <c r="A1150" s="41">
        <f t="shared" si="143"/>
        <v>8.69</v>
      </c>
      <c r="B1150" s="42">
        <f t="shared" si="140"/>
        <v>1139</v>
      </c>
      <c r="C1150" s="43">
        <v>41415</v>
      </c>
      <c r="D1150" s="44" t="str">
        <f t="shared" si="141"/>
        <v>Mayıs 2013</v>
      </c>
      <c r="E1150" s="45" t="s">
        <v>35</v>
      </c>
      <c r="F1150" s="46">
        <v>5</v>
      </c>
      <c r="G1150" s="47">
        <v>6</v>
      </c>
      <c r="H1150" s="48">
        <f t="shared" si="142"/>
        <v>30</v>
      </c>
      <c r="I1150" s="57">
        <v>3.5253999999999999</v>
      </c>
      <c r="J1150" s="50">
        <v>3.07</v>
      </c>
      <c r="K1150" s="51">
        <f t="shared" si="144"/>
        <v>0.45540000000000003</v>
      </c>
      <c r="L1150" s="53">
        <f t="shared" si="139"/>
        <v>2.6145999999999998</v>
      </c>
      <c r="M1150" s="51">
        <f>IF(I1150="",0,IF(K1150&lt;0,Sayfa3!$P$5,Sayfa3!$S$5))</f>
        <v>0.15000000000000036</v>
      </c>
      <c r="N1150" s="52" t="str">
        <f>IF(E1150="","",IF(K1150&lt;Sayfa3!$P$5,"P",IF(K1150&gt;Sayfa3!$S$5,"P","")))</f>
        <v>P</v>
      </c>
      <c r="O1150" s="53">
        <f t="shared" si="137"/>
        <v>2.4645999999999995</v>
      </c>
      <c r="P1150" s="54">
        <f t="shared" si="138"/>
        <v>8.69</v>
      </c>
      <c r="Q1150" s="55"/>
      <c r="R1150" s="56" t="s">
        <v>35</v>
      </c>
    </row>
    <row r="1151" spans="1:18" s="56" customFormat="1" ht="18" customHeight="1" outlineLevel="1">
      <c r="A1151" s="41">
        <f t="shared" si="143"/>
        <v>8.69</v>
      </c>
      <c r="B1151" s="42">
        <f t="shared" si="140"/>
        <v>1140</v>
      </c>
      <c r="C1151" s="43">
        <v>41415</v>
      </c>
      <c r="D1151" s="44" t="str">
        <f t="shared" si="141"/>
        <v>Mayıs 2013</v>
      </c>
      <c r="E1151" s="45" t="s">
        <v>35</v>
      </c>
      <c r="F1151" s="46">
        <v>2</v>
      </c>
      <c r="G1151" s="47">
        <v>6</v>
      </c>
      <c r="H1151" s="48">
        <f t="shared" si="142"/>
        <v>12</v>
      </c>
      <c r="I1151" s="57">
        <v>3.5253999999999999</v>
      </c>
      <c r="J1151" s="50">
        <v>3.07</v>
      </c>
      <c r="K1151" s="51">
        <f t="shared" si="144"/>
        <v>0.45540000000000003</v>
      </c>
      <c r="L1151" s="53">
        <f t="shared" si="139"/>
        <v>2.6145999999999998</v>
      </c>
      <c r="M1151" s="51">
        <f>IF(I1151="",0,IF(K1151&lt;0,Sayfa3!$P$5,Sayfa3!$S$5))</f>
        <v>0.15000000000000036</v>
      </c>
      <c r="N1151" s="52" t="str">
        <f>IF(E1151="","",IF(K1151&lt;Sayfa3!$P$5,"P",IF(K1151&gt;Sayfa3!$S$5,"P","")))</f>
        <v>P</v>
      </c>
      <c r="O1151" s="53">
        <f t="shared" si="137"/>
        <v>2.4645999999999995</v>
      </c>
      <c r="P1151" s="54">
        <f t="shared" si="138"/>
        <v>8.69</v>
      </c>
      <c r="Q1151" s="55"/>
      <c r="R1151" s="56" t="s">
        <v>35</v>
      </c>
    </row>
    <row r="1152" spans="1:18" s="56" customFormat="1" ht="18" customHeight="1" outlineLevel="1">
      <c r="A1152" s="41">
        <f t="shared" si="143"/>
        <v>8.69</v>
      </c>
      <c r="B1152" s="42">
        <f t="shared" si="140"/>
        <v>1141</v>
      </c>
      <c r="C1152" s="43">
        <v>41415</v>
      </c>
      <c r="D1152" s="44" t="str">
        <f t="shared" si="141"/>
        <v>Mayıs 2013</v>
      </c>
      <c r="E1152" s="45" t="s">
        <v>35</v>
      </c>
      <c r="F1152" s="46">
        <v>7</v>
      </c>
      <c r="G1152" s="47">
        <v>6</v>
      </c>
      <c r="H1152" s="48">
        <f t="shared" si="142"/>
        <v>42</v>
      </c>
      <c r="I1152" s="57">
        <v>3.5253999999999999</v>
      </c>
      <c r="J1152" s="50">
        <v>3.07</v>
      </c>
      <c r="K1152" s="51">
        <f t="shared" si="144"/>
        <v>0.45540000000000003</v>
      </c>
      <c r="L1152" s="53">
        <f t="shared" si="139"/>
        <v>2.6145999999999998</v>
      </c>
      <c r="M1152" s="51">
        <f>IF(I1152="",0,IF(K1152&lt;0,Sayfa3!$P$5,Sayfa3!$S$5))</f>
        <v>0.15000000000000036</v>
      </c>
      <c r="N1152" s="52" t="str">
        <f>IF(E1152="","",IF(K1152&lt;Sayfa3!$P$5,"P",IF(K1152&gt;Sayfa3!$S$5,"P","")))</f>
        <v>P</v>
      </c>
      <c r="O1152" s="53">
        <f t="shared" si="137"/>
        <v>2.4645999999999995</v>
      </c>
      <c r="P1152" s="54">
        <f t="shared" si="138"/>
        <v>8.69</v>
      </c>
      <c r="Q1152" s="55"/>
      <c r="R1152" s="56" t="s">
        <v>35</v>
      </c>
    </row>
    <row r="1153" spans="1:18" s="56" customFormat="1" ht="18" customHeight="1" outlineLevel="1">
      <c r="A1153" s="41">
        <f t="shared" si="143"/>
        <v>8.69</v>
      </c>
      <c r="B1153" s="42">
        <f t="shared" si="140"/>
        <v>1142</v>
      </c>
      <c r="C1153" s="43">
        <v>41415</v>
      </c>
      <c r="D1153" s="44" t="str">
        <f t="shared" si="141"/>
        <v>Mayıs 2013</v>
      </c>
      <c r="E1153" s="45" t="s">
        <v>35</v>
      </c>
      <c r="F1153" s="46">
        <v>3</v>
      </c>
      <c r="G1153" s="47">
        <v>6</v>
      </c>
      <c r="H1153" s="48">
        <f t="shared" si="142"/>
        <v>18</v>
      </c>
      <c r="I1153" s="57">
        <v>3.5253999999999999</v>
      </c>
      <c r="J1153" s="50">
        <v>3.07</v>
      </c>
      <c r="K1153" s="51">
        <f t="shared" si="144"/>
        <v>0.45540000000000003</v>
      </c>
      <c r="L1153" s="53">
        <f t="shared" si="139"/>
        <v>2.6145999999999998</v>
      </c>
      <c r="M1153" s="51">
        <f>IF(I1153="",0,IF(K1153&lt;0,Sayfa3!$P$5,Sayfa3!$S$5))</f>
        <v>0.15000000000000036</v>
      </c>
      <c r="N1153" s="52" t="str">
        <f>IF(E1153="","",IF(K1153&lt;Sayfa3!$P$5,"P",IF(K1153&gt;Sayfa3!$S$5,"P","")))</f>
        <v>P</v>
      </c>
      <c r="O1153" s="53">
        <f t="shared" si="137"/>
        <v>2.4645999999999995</v>
      </c>
      <c r="P1153" s="54">
        <f t="shared" si="138"/>
        <v>8.69</v>
      </c>
      <c r="Q1153" s="55"/>
      <c r="R1153" s="56" t="s">
        <v>35</v>
      </c>
    </row>
    <row r="1154" spans="1:18" s="56" customFormat="1" ht="18" customHeight="1" outlineLevel="1">
      <c r="A1154" s="41">
        <f t="shared" si="143"/>
        <v>8.69</v>
      </c>
      <c r="B1154" s="42">
        <f t="shared" si="140"/>
        <v>1143</v>
      </c>
      <c r="C1154" s="43">
        <v>41415</v>
      </c>
      <c r="D1154" s="44" t="str">
        <f t="shared" si="141"/>
        <v>Mayıs 2013</v>
      </c>
      <c r="E1154" s="45" t="s">
        <v>35</v>
      </c>
      <c r="F1154" s="46">
        <v>7</v>
      </c>
      <c r="G1154" s="47">
        <v>6</v>
      </c>
      <c r="H1154" s="48">
        <f t="shared" si="142"/>
        <v>42</v>
      </c>
      <c r="I1154" s="57">
        <v>3.5253999999999999</v>
      </c>
      <c r="J1154" s="50">
        <v>3.07</v>
      </c>
      <c r="K1154" s="51">
        <f t="shared" si="144"/>
        <v>0.45540000000000003</v>
      </c>
      <c r="L1154" s="53">
        <f t="shared" si="139"/>
        <v>2.6145999999999998</v>
      </c>
      <c r="M1154" s="51">
        <f>IF(I1154="",0,IF(K1154&lt;0,Sayfa3!$P$5,Sayfa3!$S$5))</f>
        <v>0.15000000000000036</v>
      </c>
      <c r="N1154" s="52" t="str">
        <f>IF(E1154="","",IF(K1154&lt;Sayfa3!$P$5,"P",IF(K1154&gt;Sayfa3!$S$5,"P","")))</f>
        <v>P</v>
      </c>
      <c r="O1154" s="53">
        <f t="shared" si="137"/>
        <v>2.4645999999999995</v>
      </c>
      <c r="P1154" s="54">
        <f t="shared" si="138"/>
        <v>8.69</v>
      </c>
      <c r="Q1154" s="55"/>
      <c r="R1154" s="56" t="s">
        <v>35</v>
      </c>
    </row>
    <row r="1155" spans="1:18" s="56" customFormat="1" ht="18" customHeight="1" outlineLevel="1">
      <c r="A1155" s="41">
        <f t="shared" si="143"/>
        <v>8.69</v>
      </c>
      <c r="B1155" s="42">
        <f t="shared" si="140"/>
        <v>1144</v>
      </c>
      <c r="C1155" s="43">
        <v>41415</v>
      </c>
      <c r="D1155" s="44" t="str">
        <f t="shared" si="141"/>
        <v>Mayıs 2013</v>
      </c>
      <c r="E1155" s="45" t="s">
        <v>35</v>
      </c>
      <c r="F1155" s="46">
        <v>3</v>
      </c>
      <c r="G1155" s="47">
        <v>6</v>
      </c>
      <c r="H1155" s="48">
        <f t="shared" si="142"/>
        <v>18</v>
      </c>
      <c r="I1155" s="57">
        <v>3.5253999999999999</v>
      </c>
      <c r="J1155" s="50">
        <v>3.07</v>
      </c>
      <c r="K1155" s="51">
        <f t="shared" si="144"/>
        <v>0.45540000000000003</v>
      </c>
      <c r="L1155" s="53">
        <f t="shared" si="139"/>
        <v>2.6145999999999998</v>
      </c>
      <c r="M1155" s="51">
        <f>IF(I1155="",0,IF(K1155&lt;0,Sayfa3!$P$5,Sayfa3!$S$5))</f>
        <v>0.15000000000000036</v>
      </c>
      <c r="N1155" s="52" t="str">
        <f>IF(E1155="","",IF(K1155&lt;Sayfa3!$P$5,"P",IF(K1155&gt;Sayfa3!$S$5,"P","")))</f>
        <v>P</v>
      </c>
      <c r="O1155" s="53">
        <f t="shared" si="137"/>
        <v>2.4645999999999995</v>
      </c>
      <c r="P1155" s="54">
        <f t="shared" si="138"/>
        <v>8.69</v>
      </c>
      <c r="Q1155" s="55"/>
      <c r="R1155" s="56" t="s">
        <v>35</v>
      </c>
    </row>
    <row r="1156" spans="1:18" s="56" customFormat="1" ht="18" customHeight="1" outlineLevel="1">
      <c r="A1156" s="41">
        <f t="shared" si="143"/>
        <v>8.69</v>
      </c>
      <c r="B1156" s="42">
        <f t="shared" si="140"/>
        <v>1145</v>
      </c>
      <c r="C1156" s="43">
        <v>41415</v>
      </c>
      <c r="D1156" s="44" t="str">
        <f t="shared" si="141"/>
        <v>Mayıs 2013</v>
      </c>
      <c r="E1156" s="45" t="s">
        <v>35</v>
      </c>
      <c r="F1156" s="46">
        <v>3</v>
      </c>
      <c r="G1156" s="47">
        <v>6</v>
      </c>
      <c r="H1156" s="48">
        <f t="shared" si="142"/>
        <v>18</v>
      </c>
      <c r="I1156" s="57">
        <v>3.5253999999999999</v>
      </c>
      <c r="J1156" s="50">
        <v>3.07</v>
      </c>
      <c r="K1156" s="51">
        <f t="shared" si="144"/>
        <v>0.45540000000000003</v>
      </c>
      <c r="L1156" s="53">
        <f t="shared" si="139"/>
        <v>2.6145999999999998</v>
      </c>
      <c r="M1156" s="51">
        <f>IF(I1156="",0,IF(K1156&lt;0,Sayfa3!$P$5,Sayfa3!$S$5))</f>
        <v>0.15000000000000036</v>
      </c>
      <c r="N1156" s="52" t="str">
        <f>IF(E1156="","",IF(K1156&lt;Sayfa3!$P$5,"P",IF(K1156&gt;Sayfa3!$S$5,"P","")))</f>
        <v>P</v>
      </c>
      <c r="O1156" s="53">
        <f t="shared" si="137"/>
        <v>2.4645999999999995</v>
      </c>
      <c r="P1156" s="54">
        <f t="shared" si="138"/>
        <v>8.69</v>
      </c>
      <c r="Q1156" s="55"/>
      <c r="R1156" s="56" t="s">
        <v>35</v>
      </c>
    </row>
    <row r="1157" spans="1:18" s="56" customFormat="1" ht="18" customHeight="1" outlineLevel="1">
      <c r="A1157" s="41">
        <f t="shared" si="143"/>
        <v>8.69</v>
      </c>
      <c r="B1157" s="42">
        <f t="shared" si="140"/>
        <v>1146</v>
      </c>
      <c r="C1157" s="43">
        <v>41415</v>
      </c>
      <c r="D1157" s="44" t="str">
        <f t="shared" si="141"/>
        <v>Mayıs 2013</v>
      </c>
      <c r="E1157" s="45" t="s">
        <v>35</v>
      </c>
      <c r="F1157" s="46">
        <v>7</v>
      </c>
      <c r="G1157" s="47">
        <v>6</v>
      </c>
      <c r="H1157" s="48">
        <f t="shared" si="142"/>
        <v>42</v>
      </c>
      <c r="I1157" s="57">
        <v>3.5253999999999999</v>
      </c>
      <c r="J1157" s="50">
        <v>3.07</v>
      </c>
      <c r="K1157" s="51">
        <f t="shared" si="144"/>
        <v>0.45540000000000003</v>
      </c>
      <c r="L1157" s="53">
        <f t="shared" si="139"/>
        <v>2.6145999999999998</v>
      </c>
      <c r="M1157" s="51">
        <f>IF(I1157="",0,IF(K1157&lt;0,Sayfa3!$P$5,Sayfa3!$S$5))</f>
        <v>0.15000000000000036</v>
      </c>
      <c r="N1157" s="52" t="str">
        <f>IF(E1157="","",IF(K1157&lt;Sayfa3!$P$5,"P",IF(K1157&gt;Sayfa3!$S$5,"P","")))</f>
        <v>P</v>
      </c>
      <c r="O1157" s="53">
        <f t="shared" si="137"/>
        <v>2.4645999999999995</v>
      </c>
      <c r="P1157" s="54">
        <f t="shared" si="138"/>
        <v>8.69</v>
      </c>
      <c r="Q1157" s="55"/>
      <c r="R1157" s="56" t="s">
        <v>35</v>
      </c>
    </row>
    <row r="1158" spans="1:18" s="56" customFormat="1" ht="18" customHeight="1" outlineLevel="1">
      <c r="A1158" s="41">
        <f t="shared" si="143"/>
        <v>8.69</v>
      </c>
      <c r="B1158" s="42">
        <f t="shared" si="140"/>
        <v>1147</v>
      </c>
      <c r="C1158" s="43">
        <v>41415</v>
      </c>
      <c r="D1158" s="44" t="str">
        <f t="shared" si="141"/>
        <v>Mayıs 2013</v>
      </c>
      <c r="E1158" s="45" t="s">
        <v>35</v>
      </c>
      <c r="F1158" s="46">
        <v>2</v>
      </c>
      <c r="G1158" s="47">
        <v>6</v>
      </c>
      <c r="H1158" s="48">
        <f t="shared" si="142"/>
        <v>12</v>
      </c>
      <c r="I1158" s="57">
        <v>3.5253999999999999</v>
      </c>
      <c r="J1158" s="50">
        <v>3.07</v>
      </c>
      <c r="K1158" s="51">
        <f t="shared" si="144"/>
        <v>0.45540000000000003</v>
      </c>
      <c r="L1158" s="53">
        <f t="shared" si="139"/>
        <v>2.6145999999999998</v>
      </c>
      <c r="M1158" s="51">
        <f>IF(I1158="",0,IF(K1158&lt;0,Sayfa3!$P$5,Sayfa3!$S$5))</f>
        <v>0.15000000000000036</v>
      </c>
      <c r="N1158" s="52" t="str">
        <f>IF(E1158="","",IF(K1158&lt;Sayfa3!$P$5,"P",IF(K1158&gt;Sayfa3!$S$5,"P","")))</f>
        <v>P</v>
      </c>
      <c r="O1158" s="53">
        <f t="shared" si="137"/>
        <v>2.4645999999999995</v>
      </c>
      <c r="P1158" s="54">
        <f t="shared" si="138"/>
        <v>8.69</v>
      </c>
      <c r="Q1158" s="55"/>
      <c r="R1158" s="56" t="s">
        <v>35</v>
      </c>
    </row>
    <row r="1159" spans="1:18" s="56" customFormat="1" ht="18" customHeight="1" outlineLevel="1">
      <c r="A1159" s="41">
        <f t="shared" si="143"/>
        <v>8.69</v>
      </c>
      <c r="B1159" s="42">
        <f t="shared" si="140"/>
        <v>1148</v>
      </c>
      <c r="C1159" s="43">
        <v>41415</v>
      </c>
      <c r="D1159" s="44" t="str">
        <f t="shared" si="141"/>
        <v>Mayıs 2013</v>
      </c>
      <c r="E1159" s="45" t="s">
        <v>35</v>
      </c>
      <c r="F1159" s="46">
        <v>5</v>
      </c>
      <c r="G1159" s="47">
        <v>6</v>
      </c>
      <c r="H1159" s="48">
        <f t="shared" si="142"/>
        <v>30</v>
      </c>
      <c r="I1159" s="57">
        <v>3.5253999999999999</v>
      </c>
      <c r="J1159" s="50">
        <v>3.07</v>
      </c>
      <c r="K1159" s="51">
        <f t="shared" si="144"/>
        <v>0.45540000000000003</v>
      </c>
      <c r="L1159" s="53">
        <f t="shared" si="139"/>
        <v>2.6145999999999998</v>
      </c>
      <c r="M1159" s="51">
        <f>IF(I1159="",0,IF(K1159&lt;0,Sayfa3!$P$5,Sayfa3!$S$5))</f>
        <v>0.15000000000000036</v>
      </c>
      <c r="N1159" s="52" t="str">
        <f>IF(E1159="","",IF(K1159&lt;Sayfa3!$P$5,"P",IF(K1159&gt;Sayfa3!$S$5,"P","")))</f>
        <v>P</v>
      </c>
      <c r="O1159" s="53">
        <f t="shared" si="137"/>
        <v>2.4645999999999995</v>
      </c>
      <c r="P1159" s="54">
        <f t="shared" si="138"/>
        <v>8.69</v>
      </c>
      <c r="Q1159" s="55"/>
      <c r="R1159" s="56" t="s">
        <v>35</v>
      </c>
    </row>
    <row r="1160" spans="1:18" s="56" customFormat="1" ht="18" customHeight="1" outlineLevel="1">
      <c r="A1160" s="41">
        <f t="shared" si="143"/>
        <v>8.69</v>
      </c>
      <c r="B1160" s="42">
        <f t="shared" si="140"/>
        <v>1149</v>
      </c>
      <c r="C1160" s="43">
        <v>41415</v>
      </c>
      <c r="D1160" s="44" t="str">
        <f t="shared" si="141"/>
        <v>Mayıs 2013</v>
      </c>
      <c r="E1160" s="45" t="s">
        <v>35</v>
      </c>
      <c r="F1160" s="46">
        <v>5</v>
      </c>
      <c r="G1160" s="47">
        <v>6</v>
      </c>
      <c r="H1160" s="48">
        <f t="shared" si="142"/>
        <v>30</v>
      </c>
      <c r="I1160" s="57">
        <v>3.5253999999999999</v>
      </c>
      <c r="J1160" s="50">
        <v>3.07</v>
      </c>
      <c r="K1160" s="51">
        <f t="shared" si="144"/>
        <v>0.45540000000000003</v>
      </c>
      <c r="L1160" s="53">
        <f t="shared" si="139"/>
        <v>2.6145999999999998</v>
      </c>
      <c r="M1160" s="51">
        <f>IF(I1160="",0,IF(K1160&lt;0,Sayfa3!$P$5,Sayfa3!$S$5))</f>
        <v>0.15000000000000036</v>
      </c>
      <c r="N1160" s="52" t="str">
        <f>IF(E1160="","",IF(K1160&lt;Sayfa3!$P$5,"P",IF(K1160&gt;Sayfa3!$S$5,"P","")))</f>
        <v>P</v>
      </c>
      <c r="O1160" s="53">
        <f t="shared" si="137"/>
        <v>2.4645999999999995</v>
      </c>
      <c r="P1160" s="54">
        <f t="shared" si="138"/>
        <v>8.69</v>
      </c>
      <c r="Q1160" s="55"/>
      <c r="R1160" s="56" t="s">
        <v>35</v>
      </c>
    </row>
    <row r="1161" spans="1:18" s="56" customFormat="1" ht="18" customHeight="1" outlineLevel="1">
      <c r="A1161" s="41">
        <f t="shared" si="143"/>
        <v>8.69</v>
      </c>
      <c r="B1161" s="42">
        <f t="shared" si="140"/>
        <v>1150</v>
      </c>
      <c r="C1161" s="43">
        <v>41415</v>
      </c>
      <c r="D1161" s="44" t="str">
        <f t="shared" si="141"/>
        <v>Mayıs 2013</v>
      </c>
      <c r="E1161" s="45" t="s">
        <v>35</v>
      </c>
      <c r="F1161" s="46">
        <v>2</v>
      </c>
      <c r="G1161" s="47">
        <v>6</v>
      </c>
      <c r="H1161" s="48">
        <f t="shared" si="142"/>
        <v>12</v>
      </c>
      <c r="I1161" s="57">
        <v>3.5253999999999999</v>
      </c>
      <c r="J1161" s="50">
        <v>3.07</v>
      </c>
      <c r="K1161" s="51">
        <f t="shared" si="144"/>
        <v>0.45540000000000003</v>
      </c>
      <c r="L1161" s="53">
        <f t="shared" si="139"/>
        <v>2.6145999999999998</v>
      </c>
      <c r="M1161" s="51">
        <f>IF(I1161="",0,IF(K1161&lt;0,Sayfa3!$P$5,Sayfa3!$S$5))</f>
        <v>0.15000000000000036</v>
      </c>
      <c r="N1161" s="52" t="str">
        <f>IF(E1161="","",IF(K1161&lt;Sayfa3!$P$5,"P",IF(K1161&gt;Sayfa3!$S$5,"P","")))</f>
        <v>P</v>
      </c>
      <c r="O1161" s="53">
        <f t="shared" si="137"/>
        <v>2.4645999999999995</v>
      </c>
      <c r="P1161" s="54">
        <f t="shared" si="138"/>
        <v>8.69</v>
      </c>
      <c r="Q1161" s="55"/>
      <c r="R1161" s="56" t="s">
        <v>35</v>
      </c>
    </row>
    <row r="1162" spans="1:18" s="56" customFormat="1" ht="18" customHeight="1" outlineLevel="1">
      <c r="A1162" s="41">
        <f t="shared" si="143"/>
        <v>8.69</v>
      </c>
      <c r="B1162" s="42">
        <f t="shared" si="140"/>
        <v>1151</v>
      </c>
      <c r="C1162" s="43">
        <v>41415</v>
      </c>
      <c r="D1162" s="44" t="str">
        <f t="shared" si="141"/>
        <v>Mayıs 2013</v>
      </c>
      <c r="E1162" s="45" t="s">
        <v>35</v>
      </c>
      <c r="F1162" s="46">
        <v>7</v>
      </c>
      <c r="G1162" s="47">
        <v>6</v>
      </c>
      <c r="H1162" s="48">
        <f t="shared" si="142"/>
        <v>42</v>
      </c>
      <c r="I1162" s="57">
        <v>3.5253999999999999</v>
      </c>
      <c r="J1162" s="50">
        <v>3.07</v>
      </c>
      <c r="K1162" s="51">
        <f t="shared" si="144"/>
        <v>0.45540000000000003</v>
      </c>
      <c r="L1162" s="53">
        <f t="shared" si="139"/>
        <v>2.6145999999999998</v>
      </c>
      <c r="M1162" s="51">
        <f>IF(I1162="",0,IF(K1162&lt;0,Sayfa3!$P$5,Sayfa3!$S$5))</f>
        <v>0.15000000000000036</v>
      </c>
      <c r="N1162" s="52" t="str">
        <f>IF(E1162="","",IF(K1162&lt;Sayfa3!$P$5,"P",IF(K1162&gt;Sayfa3!$S$5,"P","")))</f>
        <v>P</v>
      </c>
      <c r="O1162" s="53">
        <f t="shared" si="137"/>
        <v>2.4645999999999995</v>
      </c>
      <c r="P1162" s="54">
        <f t="shared" si="138"/>
        <v>8.69</v>
      </c>
      <c r="Q1162" s="55"/>
      <c r="R1162" s="56" t="s">
        <v>35</v>
      </c>
    </row>
    <row r="1163" spans="1:18" s="56" customFormat="1" ht="18" customHeight="1" outlineLevel="1">
      <c r="A1163" s="41">
        <f t="shared" si="143"/>
        <v>8.69</v>
      </c>
      <c r="B1163" s="42">
        <f t="shared" si="140"/>
        <v>1152</v>
      </c>
      <c r="C1163" s="43">
        <v>41415</v>
      </c>
      <c r="D1163" s="44" t="str">
        <f t="shared" si="141"/>
        <v>Mayıs 2013</v>
      </c>
      <c r="E1163" s="45" t="s">
        <v>35</v>
      </c>
      <c r="F1163" s="46">
        <v>3</v>
      </c>
      <c r="G1163" s="47">
        <v>6</v>
      </c>
      <c r="H1163" s="48">
        <f t="shared" si="142"/>
        <v>18</v>
      </c>
      <c r="I1163" s="57">
        <v>3.5253999999999999</v>
      </c>
      <c r="J1163" s="50">
        <v>3.07</v>
      </c>
      <c r="K1163" s="51">
        <f t="shared" si="144"/>
        <v>0.45540000000000003</v>
      </c>
      <c r="L1163" s="53">
        <f t="shared" si="139"/>
        <v>2.6145999999999998</v>
      </c>
      <c r="M1163" s="51">
        <f>IF(I1163="",0,IF(K1163&lt;0,Sayfa3!$P$5,Sayfa3!$S$5))</f>
        <v>0.15000000000000036</v>
      </c>
      <c r="N1163" s="52" t="str">
        <f>IF(E1163="","",IF(K1163&lt;Sayfa3!$P$5,"P",IF(K1163&gt;Sayfa3!$S$5,"P","")))</f>
        <v>P</v>
      </c>
      <c r="O1163" s="53">
        <f t="shared" si="137"/>
        <v>2.4645999999999995</v>
      </c>
      <c r="P1163" s="54">
        <f t="shared" si="138"/>
        <v>8.69</v>
      </c>
      <c r="Q1163" s="55"/>
      <c r="R1163" s="56" t="s">
        <v>35</v>
      </c>
    </row>
    <row r="1164" spans="1:18" s="56" customFormat="1" ht="18" customHeight="1" outlineLevel="1">
      <c r="A1164" s="41">
        <f t="shared" si="143"/>
        <v>8.6199999999999992</v>
      </c>
      <c r="B1164" s="42">
        <f t="shared" si="140"/>
        <v>1153</v>
      </c>
      <c r="C1164" s="43">
        <v>41419</v>
      </c>
      <c r="D1164" s="44" t="str">
        <f t="shared" si="141"/>
        <v>Mayıs 2013</v>
      </c>
      <c r="E1164" s="45" t="s">
        <v>35</v>
      </c>
      <c r="F1164" s="46">
        <v>7</v>
      </c>
      <c r="G1164" s="47">
        <v>6</v>
      </c>
      <c r="H1164" s="48">
        <f t="shared" si="142"/>
        <v>42</v>
      </c>
      <c r="I1164" s="57">
        <v>3.5847449999999998</v>
      </c>
      <c r="J1164" s="50">
        <v>3.07</v>
      </c>
      <c r="K1164" s="51">
        <f t="shared" si="144"/>
        <v>0.51474500000000001</v>
      </c>
      <c r="L1164" s="53">
        <f t="shared" si="139"/>
        <v>2.5552549999999998</v>
      </c>
      <c r="M1164" s="51">
        <f>IF(I1164="",0,IF(K1164&lt;0,Sayfa3!$P$5,Sayfa3!$S$5))</f>
        <v>0.15000000000000036</v>
      </c>
      <c r="N1164" s="52" t="str">
        <f>IF(E1164="","",IF(K1164&lt;Sayfa3!$P$5,"P",IF(K1164&gt;Sayfa3!$S$5,"P","")))</f>
        <v>P</v>
      </c>
      <c r="O1164" s="53">
        <f t="shared" ref="O1164:O1227" si="145">IF(N1164="",0,L1164-M1164)</f>
        <v>2.4052549999999995</v>
      </c>
      <c r="P1164" s="54">
        <f t="shared" ref="P1164:P1227" si="146">ROUND(I1164*O1164,2)</f>
        <v>8.6199999999999992</v>
      </c>
      <c r="Q1164" s="55"/>
      <c r="R1164" s="56" t="s">
        <v>35</v>
      </c>
    </row>
    <row r="1165" spans="1:18" s="56" customFormat="1" ht="18" customHeight="1" outlineLevel="1">
      <c r="A1165" s="41">
        <f t="shared" si="143"/>
        <v>8.6199999999999992</v>
      </c>
      <c r="B1165" s="42">
        <f t="shared" si="140"/>
        <v>1154</v>
      </c>
      <c r="C1165" s="43">
        <v>41419</v>
      </c>
      <c r="D1165" s="44" t="str">
        <f t="shared" si="141"/>
        <v>Mayıs 2013</v>
      </c>
      <c r="E1165" s="45" t="s">
        <v>35</v>
      </c>
      <c r="F1165" s="46">
        <v>3</v>
      </c>
      <c r="G1165" s="47">
        <v>6</v>
      </c>
      <c r="H1165" s="48">
        <f t="shared" si="142"/>
        <v>18</v>
      </c>
      <c r="I1165" s="57">
        <v>3.5847449999999998</v>
      </c>
      <c r="J1165" s="50">
        <v>3.07</v>
      </c>
      <c r="K1165" s="51">
        <f t="shared" si="144"/>
        <v>0.51474500000000001</v>
      </c>
      <c r="L1165" s="53">
        <f t="shared" ref="L1165:L1228" si="147">J1165-K1165</f>
        <v>2.5552549999999998</v>
      </c>
      <c r="M1165" s="51">
        <f>IF(I1165="",0,IF(K1165&lt;0,Sayfa3!$P$5,Sayfa3!$S$5))</f>
        <v>0.15000000000000036</v>
      </c>
      <c r="N1165" s="52" t="str">
        <f>IF(E1165="","",IF(K1165&lt;Sayfa3!$P$5,"P",IF(K1165&gt;Sayfa3!$S$5,"P","")))</f>
        <v>P</v>
      </c>
      <c r="O1165" s="53">
        <f t="shared" si="145"/>
        <v>2.4052549999999995</v>
      </c>
      <c r="P1165" s="54">
        <f t="shared" si="146"/>
        <v>8.6199999999999992</v>
      </c>
      <c r="Q1165" s="55"/>
      <c r="R1165" s="56" t="s">
        <v>35</v>
      </c>
    </row>
    <row r="1166" spans="1:18" s="56" customFormat="1" ht="18" customHeight="1" outlineLevel="1">
      <c r="A1166" s="41">
        <f t="shared" si="143"/>
        <v>8.6199999999999992</v>
      </c>
      <c r="B1166" s="42">
        <f t="shared" ref="B1166:B1229" si="148">IF(C1166&lt;&gt;"",B1165+1,"")</f>
        <v>1155</v>
      </c>
      <c r="C1166" s="43">
        <v>41419</v>
      </c>
      <c r="D1166" s="44" t="str">
        <f t="shared" ref="D1166:D1229" si="149">IF(C1166="","",CONCATENATE(TEXT(C1166,"AAAA")," ",TEXT(C1166,"YYYY")))</f>
        <v>Mayıs 2013</v>
      </c>
      <c r="E1166" s="45" t="s">
        <v>35</v>
      </c>
      <c r="F1166" s="46">
        <v>7</v>
      </c>
      <c r="G1166" s="47">
        <v>6</v>
      </c>
      <c r="H1166" s="48">
        <f t="shared" ref="H1166:H1229" si="150">ROUND(F1166*G1166,2)</f>
        <v>42</v>
      </c>
      <c r="I1166" s="57">
        <v>3.5847449999999998</v>
      </c>
      <c r="J1166" s="50">
        <v>3.07</v>
      </c>
      <c r="K1166" s="51">
        <f t="shared" si="144"/>
        <v>0.51474500000000001</v>
      </c>
      <c r="L1166" s="53">
        <f t="shared" si="147"/>
        <v>2.5552549999999998</v>
      </c>
      <c r="M1166" s="51">
        <f>IF(I1166="",0,IF(K1166&lt;0,Sayfa3!$P$5,Sayfa3!$S$5))</f>
        <v>0.15000000000000036</v>
      </c>
      <c r="N1166" s="52" t="str">
        <f>IF(E1166="","",IF(K1166&lt;Sayfa3!$P$5,"P",IF(K1166&gt;Sayfa3!$S$5,"P","")))</f>
        <v>P</v>
      </c>
      <c r="O1166" s="53">
        <f t="shared" si="145"/>
        <v>2.4052549999999995</v>
      </c>
      <c r="P1166" s="54">
        <f t="shared" si="146"/>
        <v>8.6199999999999992</v>
      </c>
      <c r="Q1166" s="55"/>
      <c r="R1166" s="56" t="s">
        <v>35</v>
      </c>
    </row>
    <row r="1167" spans="1:18" s="56" customFormat="1" ht="18" customHeight="1" outlineLevel="1">
      <c r="A1167" s="41">
        <f t="shared" si="143"/>
        <v>8.6199999999999992</v>
      </c>
      <c r="B1167" s="42">
        <f t="shared" si="148"/>
        <v>1156</v>
      </c>
      <c r="C1167" s="43">
        <v>41419</v>
      </c>
      <c r="D1167" s="44" t="str">
        <f t="shared" si="149"/>
        <v>Mayıs 2013</v>
      </c>
      <c r="E1167" s="45" t="s">
        <v>35</v>
      </c>
      <c r="F1167" s="46">
        <v>3</v>
      </c>
      <c r="G1167" s="47">
        <v>6</v>
      </c>
      <c r="H1167" s="48">
        <f t="shared" si="150"/>
        <v>18</v>
      </c>
      <c r="I1167" s="57">
        <v>3.5847449999999998</v>
      </c>
      <c r="J1167" s="50">
        <v>3.07</v>
      </c>
      <c r="K1167" s="51">
        <f t="shared" si="144"/>
        <v>0.51474500000000001</v>
      </c>
      <c r="L1167" s="53">
        <f t="shared" si="147"/>
        <v>2.5552549999999998</v>
      </c>
      <c r="M1167" s="51">
        <f>IF(I1167="",0,IF(K1167&lt;0,Sayfa3!$P$5,Sayfa3!$S$5))</f>
        <v>0.15000000000000036</v>
      </c>
      <c r="N1167" s="52" t="str">
        <f>IF(E1167="","",IF(K1167&lt;Sayfa3!$P$5,"P",IF(K1167&gt;Sayfa3!$S$5,"P","")))</f>
        <v>P</v>
      </c>
      <c r="O1167" s="53">
        <f t="shared" si="145"/>
        <v>2.4052549999999995</v>
      </c>
      <c r="P1167" s="54">
        <f t="shared" si="146"/>
        <v>8.6199999999999992</v>
      </c>
      <c r="Q1167" s="55"/>
      <c r="R1167" s="56" t="s">
        <v>35</v>
      </c>
    </row>
    <row r="1168" spans="1:18" s="56" customFormat="1" ht="18" customHeight="1" outlineLevel="1">
      <c r="A1168" s="41">
        <f t="shared" si="143"/>
        <v>8.6199999999999992</v>
      </c>
      <c r="B1168" s="42">
        <f t="shared" si="148"/>
        <v>1157</v>
      </c>
      <c r="C1168" s="43">
        <v>41419</v>
      </c>
      <c r="D1168" s="44" t="str">
        <f t="shared" si="149"/>
        <v>Mayıs 2013</v>
      </c>
      <c r="E1168" s="45" t="s">
        <v>35</v>
      </c>
      <c r="F1168" s="46">
        <v>7</v>
      </c>
      <c r="G1168" s="47">
        <v>6</v>
      </c>
      <c r="H1168" s="48">
        <f t="shared" si="150"/>
        <v>42</v>
      </c>
      <c r="I1168" s="57">
        <v>3.5847449999999998</v>
      </c>
      <c r="J1168" s="50">
        <v>3.07</v>
      </c>
      <c r="K1168" s="51">
        <f t="shared" si="144"/>
        <v>0.51474500000000001</v>
      </c>
      <c r="L1168" s="53">
        <f t="shared" si="147"/>
        <v>2.5552549999999998</v>
      </c>
      <c r="M1168" s="51">
        <f>IF(I1168="",0,IF(K1168&lt;0,Sayfa3!$P$5,Sayfa3!$S$5))</f>
        <v>0.15000000000000036</v>
      </c>
      <c r="N1168" s="52" t="str">
        <f>IF(E1168="","",IF(K1168&lt;Sayfa3!$P$5,"P",IF(K1168&gt;Sayfa3!$S$5,"P","")))</f>
        <v>P</v>
      </c>
      <c r="O1168" s="53">
        <f t="shared" si="145"/>
        <v>2.4052549999999995</v>
      </c>
      <c r="P1168" s="54">
        <f t="shared" si="146"/>
        <v>8.6199999999999992</v>
      </c>
      <c r="Q1168" s="55"/>
      <c r="R1168" s="56" t="s">
        <v>35</v>
      </c>
    </row>
    <row r="1169" spans="1:18" s="56" customFormat="1" ht="18" customHeight="1" outlineLevel="1">
      <c r="A1169" s="41">
        <f t="shared" ref="A1169:A1232" si="151">IF(P1169="","",P1169)</f>
        <v>8.6199999999999992</v>
      </c>
      <c r="B1169" s="42">
        <f t="shared" si="148"/>
        <v>1158</v>
      </c>
      <c r="C1169" s="43">
        <v>41419</v>
      </c>
      <c r="D1169" s="44" t="str">
        <f t="shared" si="149"/>
        <v>Mayıs 2013</v>
      </c>
      <c r="E1169" s="45" t="s">
        <v>35</v>
      </c>
      <c r="F1169" s="46">
        <v>3</v>
      </c>
      <c r="G1169" s="47">
        <v>6</v>
      </c>
      <c r="H1169" s="48">
        <f t="shared" si="150"/>
        <v>18</v>
      </c>
      <c r="I1169" s="57">
        <v>3.5847449999999998</v>
      </c>
      <c r="J1169" s="50">
        <v>3.07</v>
      </c>
      <c r="K1169" s="51">
        <f t="shared" si="144"/>
        <v>0.51474500000000001</v>
      </c>
      <c r="L1169" s="53">
        <f t="shared" si="147"/>
        <v>2.5552549999999998</v>
      </c>
      <c r="M1169" s="51">
        <f>IF(I1169="",0,IF(K1169&lt;0,Sayfa3!$P$5,Sayfa3!$S$5))</f>
        <v>0.15000000000000036</v>
      </c>
      <c r="N1169" s="52" t="str">
        <f>IF(E1169="","",IF(K1169&lt;Sayfa3!$P$5,"P",IF(K1169&gt;Sayfa3!$S$5,"P","")))</f>
        <v>P</v>
      </c>
      <c r="O1169" s="53">
        <f t="shared" si="145"/>
        <v>2.4052549999999995</v>
      </c>
      <c r="P1169" s="54">
        <f t="shared" si="146"/>
        <v>8.6199999999999992</v>
      </c>
      <c r="Q1169" s="55"/>
      <c r="R1169" s="56" t="s">
        <v>35</v>
      </c>
    </row>
    <row r="1170" spans="1:18" s="56" customFormat="1" ht="18" customHeight="1" outlineLevel="1">
      <c r="A1170" s="41">
        <f t="shared" si="151"/>
        <v>8.6199999999999992</v>
      </c>
      <c r="B1170" s="42">
        <f t="shared" si="148"/>
        <v>1159</v>
      </c>
      <c r="C1170" s="43">
        <v>41419</v>
      </c>
      <c r="D1170" s="44" t="str">
        <f t="shared" si="149"/>
        <v>Mayıs 2013</v>
      </c>
      <c r="E1170" s="45" t="s">
        <v>35</v>
      </c>
      <c r="F1170" s="46">
        <v>7</v>
      </c>
      <c r="G1170" s="47">
        <v>6</v>
      </c>
      <c r="H1170" s="48">
        <f t="shared" si="150"/>
        <v>42</v>
      </c>
      <c r="I1170" s="57">
        <v>3.5847449999999998</v>
      </c>
      <c r="J1170" s="50">
        <v>3.07</v>
      </c>
      <c r="K1170" s="51">
        <f t="shared" si="144"/>
        <v>0.51474500000000001</v>
      </c>
      <c r="L1170" s="53">
        <f t="shared" si="147"/>
        <v>2.5552549999999998</v>
      </c>
      <c r="M1170" s="51">
        <f>IF(I1170="",0,IF(K1170&lt;0,Sayfa3!$P$5,Sayfa3!$S$5))</f>
        <v>0.15000000000000036</v>
      </c>
      <c r="N1170" s="52" t="str">
        <f>IF(E1170="","",IF(K1170&lt;Sayfa3!$P$5,"P",IF(K1170&gt;Sayfa3!$S$5,"P","")))</f>
        <v>P</v>
      </c>
      <c r="O1170" s="53">
        <f t="shared" si="145"/>
        <v>2.4052549999999995</v>
      </c>
      <c r="P1170" s="54">
        <f t="shared" si="146"/>
        <v>8.6199999999999992</v>
      </c>
      <c r="Q1170" s="55"/>
      <c r="R1170" s="56" t="s">
        <v>35</v>
      </c>
    </row>
    <row r="1171" spans="1:18" s="56" customFormat="1" ht="18" customHeight="1" outlineLevel="1">
      <c r="A1171" s="41">
        <f t="shared" si="151"/>
        <v>8.6199999999999992</v>
      </c>
      <c r="B1171" s="42">
        <f t="shared" si="148"/>
        <v>1160</v>
      </c>
      <c r="C1171" s="43">
        <v>41419</v>
      </c>
      <c r="D1171" s="44" t="str">
        <f t="shared" si="149"/>
        <v>Mayıs 2013</v>
      </c>
      <c r="E1171" s="45" t="s">
        <v>35</v>
      </c>
      <c r="F1171" s="46">
        <v>7</v>
      </c>
      <c r="G1171" s="47">
        <v>6</v>
      </c>
      <c r="H1171" s="48">
        <f t="shared" si="150"/>
        <v>42</v>
      </c>
      <c r="I1171" s="57">
        <v>3.5847449999999998</v>
      </c>
      <c r="J1171" s="50">
        <v>3.07</v>
      </c>
      <c r="K1171" s="51">
        <f t="shared" si="144"/>
        <v>0.51474500000000001</v>
      </c>
      <c r="L1171" s="53">
        <f t="shared" si="147"/>
        <v>2.5552549999999998</v>
      </c>
      <c r="M1171" s="51">
        <f>IF(I1171="",0,IF(K1171&lt;0,Sayfa3!$P$5,Sayfa3!$S$5))</f>
        <v>0.15000000000000036</v>
      </c>
      <c r="N1171" s="52" t="str">
        <f>IF(E1171="","",IF(K1171&lt;Sayfa3!$P$5,"P",IF(K1171&gt;Sayfa3!$S$5,"P","")))</f>
        <v>P</v>
      </c>
      <c r="O1171" s="53">
        <f t="shared" si="145"/>
        <v>2.4052549999999995</v>
      </c>
      <c r="P1171" s="54">
        <f t="shared" si="146"/>
        <v>8.6199999999999992</v>
      </c>
      <c r="Q1171" s="55"/>
      <c r="R1171" s="56" t="s">
        <v>35</v>
      </c>
    </row>
    <row r="1172" spans="1:18" s="56" customFormat="1" ht="18" customHeight="1" outlineLevel="1">
      <c r="A1172" s="41">
        <f t="shared" si="151"/>
        <v>8.6199999999999992</v>
      </c>
      <c r="B1172" s="42">
        <f t="shared" si="148"/>
        <v>1161</v>
      </c>
      <c r="C1172" s="43">
        <v>41419</v>
      </c>
      <c r="D1172" s="44" t="str">
        <f t="shared" si="149"/>
        <v>Mayıs 2013</v>
      </c>
      <c r="E1172" s="45" t="s">
        <v>35</v>
      </c>
      <c r="F1172" s="46">
        <v>3</v>
      </c>
      <c r="G1172" s="47">
        <v>6</v>
      </c>
      <c r="H1172" s="48">
        <f t="shared" si="150"/>
        <v>18</v>
      </c>
      <c r="I1172" s="57">
        <v>3.5847449999999998</v>
      </c>
      <c r="J1172" s="50">
        <v>3.07</v>
      </c>
      <c r="K1172" s="51">
        <f t="shared" si="144"/>
        <v>0.51474500000000001</v>
      </c>
      <c r="L1172" s="53">
        <f t="shared" si="147"/>
        <v>2.5552549999999998</v>
      </c>
      <c r="M1172" s="51">
        <f>IF(I1172="",0,IF(K1172&lt;0,Sayfa3!$P$5,Sayfa3!$S$5))</f>
        <v>0.15000000000000036</v>
      </c>
      <c r="N1172" s="52" t="str">
        <f>IF(E1172="","",IF(K1172&lt;Sayfa3!$P$5,"P",IF(K1172&gt;Sayfa3!$S$5,"P","")))</f>
        <v>P</v>
      </c>
      <c r="O1172" s="53">
        <f t="shared" si="145"/>
        <v>2.4052549999999995</v>
      </c>
      <c r="P1172" s="54">
        <f t="shared" si="146"/>
        <v>8.6199999999999992</v>
      </c>
      <c r="Q1172" s="55"/>
      <c r="R1172" s="56" t="s">
        <v>35</v>
      </c>
    </row>
    <row r="1173" spans="1:18" s="56" customFormat="1" ht="18" customHeight="1" outlineLevel="1">
      <c r="A1173" s="41">
        <f t="shared" si="151"/>
        <v>8.6199999999999992</v>
      </c>
      <c r="B1173" s="42">
        <f t="shared" si="148"/>
        <v>1162</v>
      </c>
      <c r="C1173" s="43">
        <v>41422</v>
      </c>
      <c r="D1173" s="44" t="str">
        <f t="shared" si="149"/>
        <v>Mayıs 2013</v>
      </c>
      <c r="E1173" s="45" t="s">
        <v>35</v>
      </c>
      <c r="F1173" s="46">
        <v>7</v>
      </c>
      <c r="G1173" s="47">
        <v>6</v>
      </c>
      <c r="H1173" s="48">
        <f t="shared" si="150"/>
        <v>42</v>
      </c>
      <c r="I1173" s="57">
        <v>3.5847449999999998</v>
      </c>
      <c r="J1173" s="50">
        <v>3.07</v>
      </c>
      <c r="K1173" s="51">
        <f t="shared" si="144"/>
        <v>0.51474500000000001</v>
      </c>
      <c r="L1173" s="53">
        <f t="shared" si="147"/>
        <v>2.5552549999999998</v>
      </c>
      <c r="M1173" s="51">
        <f>IF(I1173="",0,IF(K1173&lt;0,Sayfa3!$P$5,Sayfa3!$S$5))</f>
        <v>0.15000000000000036</v>
      </c>
      <c r="N1173" s="52" t="str">
        <f>IF(E1173="","",IF(K1173&lt;Sayfa3!$P$5,"P",IF(K1173&gt;Sayfa3!$S$5,"P","")))</f>
        <v>P</v>
      </c>
      <c r="O1173" s="53">
        <f t="shared" si="145"/>
        <v>2.4052549999999995</v>
      </c>
      <c r="P1173" s="54">
        <f t="shared" si="146"/>
        <v>8.6199999999999992</v>
      </c>
      <c r="Q1173" s="55"/>
      <c r="R1173" s="56" t="s">
        <v>35</v>
      </c>
    </row>
    <row r="1174" spans="1:18" s="56" customFormat="1" ht="18" customHeight="1" outlineLevel="1">
      <c r="A1174" s="41">
        <f t="shared" si="151"/>
        <v>8.6199999999999992</v>
      </c>
      <c r="B1174" s="42">
        <f t="shared" si="148"/>
        <v>1163</v>
      </c>
      <c r="C1174" s="43">
        <v>41422</v>
      </c>
      <c r="D1174" s="44" t="str">
        <f t="shared" si="149"/>
        <v>Mayıs 2013</v>
      </c>
      <c r="E1174" s="45" t="s">
        <v>35</v>
      </c>
      <c r="F1174" s="46">
        <v>3</v>
      </c>
      <c r="G1174" s="47">
        <v>6</v>
      </c>
      <c r="H1174" s="48">
        <f t="shared" si="150"/>
        <v>18</v>
      </c>
      <c r="I1174" s="57">
        <v>3.5847449999999998</v>
      </c>
      <c r="J1174" s="50">
        <v>3.07</v>
      </c>
      <c r="K1174" s="51">
        <f t="shared" si="144"/>
        <v>0.51474500000000001</v>
      </c>
      <c r="L1174" s="53">
        <f t="shared" si="147"/>
        <v>2.5552549999999998</v>
      </c>
      <c r="M1174" s="51">
        <f>IF(I1174="",0,IF(K1174&lt;0,Sayfa3!$P$5,Sayfa3!$S$5))</f>
        <v>0.15000000000000036</v>
      </c>
      <c r="N1174" s="52" t="str">
        <f>IF(E1174="","",IF(K1174&lt;Sayfa3!$P$5,"P",IF(K1174&gt;Sayfa3!$S$5,"P","")))</f>
        <v>P</v>
      </c>
      <c r="O1174" s="53">
        <f t="shared" si="145"/>
        <v>2.4052549999999995</v>
      </c>
      <c r="P1174" s="54">
        <f t="shared" si="146"/>
        <v>8.6199999999999992</v>
      </c>
      <c r="Q1174" s="55"/>
      <c r="R1174" s="56" t="s">
        <v>35</v>
      </c>
    </row>
    <row r="1175" spans="1:18" s="56" customFormat="1" ht="18" customHeight="1" outlineLevel="1">
      <c r="A1175" s="41">
        <f t="shared" si="151"/>
        <v>8.6199999999999992</v>
      </c>
      <c r="B1175" s="42">
        <f t="shared" si="148"/>
        <v>1164</v>
      </c>
      <c r="C1175" s="43">
        <v>41422</v>
      </c>
      <c r="D1175" s="44" t="str">
        <f t="shared" si="149"/>
        <v>Mayıs 2013</v>
      </c>
      <c r="E1175" s="45" t="s">
        <v>35</v>
      </c>
      <c r="F1175" s="46">
        <v>3</v>
      </c>
      <c r="G1175" s="47">
        <v>6</v>
      </c>
      <c r="H1175" s="48">
        <f t="shared" si="150"/>
        <v>18</v>
      </c>
      <c r="I1175" s="57">
        <v>3.5847449999999998</v>
      </c>
      <c r="J1175" s="50">
        <v>3.07</v>
      </c>
      <c r="K1175" s="51">
        <f t="shared" si="144"/>
        <v>0.51474500000000001</v>
      </c>
      <c r="L1175" s="53">
        <f t="shared" si="147"/>
        <v>2.5552549999999998</v>
      </c>
      <c r="M1175" s="51">
        <f>IF(I1175="",0,IF(K1175&lt;0,Sayfa3!$P$5,Sayfa3!$S$5))</f>
        <v>0.15000000000000036</v>
      </c>
      <c r="N1175" s="52" t="str">
        <f>IF(E1175="","",IF(K1175&lt;Sayfa3!$P$5,"P",IF(K1175&gt;Sayfa3!$S$5,"P","")))</f>
        <v>P</v>
      </c>
      <c r="O1175" s="53">
        <f t="shared" si="145"/>
        <v>2.4052549999999995</v>
      </c>
      <c r="P1175" s="54">
        <f t="shared" si="146"/>
        <v>8.6199999999999992</v>
      </c>
      <c r="Q1175" s="55"/>
      <c r="R1175" s="56" t="s">
        <v>35</v>
      </c>
    </row>
    <row r="1176" spans="1:18" s="56" customFormat="1" ht="18" customHeight="1" outlineLevel="1">
      <c r="A1176" s="41">
        <f t="shared" si="151"/>
        <v>8.6199999999999992</v>
      </c>
      <c r="B1176" s="42">
        <f t="shared" si="148"/>
        <v>1165</v>
      </c>
      <c r="C1176" s="43">
        <v>41422</v>
      </c>
      <c r="D1176" s="44" t="str">
        <f t="shared" si="149"/>
        <v>Mayıs 2013</v>
      </c>
      <c r="E1176" s="45" t="s">
        <v>35</v>
      </c>
      <c r="F1176" s="46">
        <v>7</v>
      </c>
      <c r="G1176" s="47">
        <v>6</v>
      </c>
      <c r="H1176" s="48">
        <f t="shared" si="150"/>
        <v>42</v>
      </c>
      <c r="I1176" s="57">
        <v>3.5847449999999998</v>
      </c>
      <c r="J1176" s="50">
        <v>3.07</v>
      </c>
      <c r="K1176" s="51">
        <f t="shared" si="144"/>
        <v>0.51474500000000001</v>
      </c>
      <c r="L1176" s="53">
        <f t="shared" si="147"/>
        <v>2.5552549999999998</v>
      </c>
      <c r="M1176" s="51">
        <f>IF(I1176="",0,IF(K1176&lt;0,Sayfa3!$P$5,Sayfa3!$S$5))</f>
        <v>0.15000000000000036</v>
      </c>
      <c r="N1176" s="52" t="str">
        <f>IF(E1176="","",IF(K1176&lt;Sayfa3!$P$5,"P",IF(K1176&gt;Sayfa3!$S$5,"P","")))</f>
        <v>P</v>
      </c>
      <c r="O1176" s="53">
        <f t="shared" si="145"/>
        <v>2.4052549999999995</v>
      </c>
      <c r="P1176" s="54">
        <f t="shared" si="146"/>
        <v>8.6199999999999992</v>
      </c>
      <c r="Q1176" s="55"/>
      <c r="R1176" s="56" t="s">
        <v>35</v>
      </c>
    </row>
    <row r="1177" spans="1:18" s="56" customFormat="1" ht="18" customHeight="1" outlineLevel="1">
      <c r="A1177" s="41">
        <f t="shared" si="151"/>
        <v>8.6199999999999992</v>
      </c>
      <c r="B1177" s="42">
        <f t="shared" si="148"/>
        <v>1166</v>
      </c>
      <c r="C1177" s="43">
        <v>41422</v>
      </c>
      <c r="D1177" s="44" t="str">
        <f t="shared" si="149"/>
        <v>Mayıs 2013</v>
      </c>
      <c r="E1177" s="45" t="s">
        <v>35</v>
      </c>
      <c r="F1177" s="46">
        <v>3</v>
      </c>
      <c r="G1177" s="47">
        <v>6</v>
      </c>
      <c r="H1177" s="48">
        <f t="shared" si="150"/>
        <v>18</v>
      </c>
      <c r="I1177" s="57">
        <v>3.5847449999999998</v>
      </c>
      <c r="J1177" s="50">
        <v>3.07</v>
      </c>
      <c r="K1177" s="51">
        <f t="shared" si="144"/>
        <v>0.51474500000000001</v>
      </c>
      <c r="L1177" s="53">
        <f t="shared" si="147"/>
        <v>2.5552549999999998</v>
      </c>
      <c r="M1177" s="51">
        <f>IF(I1177="",0,IF(K1177&lt;0,Sayfa3!$P$5,Sayfa3!$S$5))</f>
        <v>0.15000000000000036</v>
      </c>
      <c r="N1177" s="52" t="str">
        <f>IF(E1177="","",IF(K1177&lt;Sayfa3!$P$5,"P",IF(K1177&gt;Sayfa3!$S$5,"P","")))</f>
        <v>P</v>
      </c>
      <c r="O1177" s="53">
        <f t="shared" si="145"/>
        <v>2.4052549999999995</v>
      </c>
      <c r="P1177" s="54">
        <f t="shared" si="146"/>
        <v>8.6199999999999992</v>
      </c>
      <c r="Q1177" s="55"/>
      <c r="R1177" s="56" t="s">
        <v>35</v>
      </c>
    </row>
    <row r="1178" spans="1:18" s="56" customFormat="1" ht="18" customHeight="1" outlineLevel="1">
      <c r="A1178" s="41">
        <f t="shared" si="151"/>
        <v>8.6199999999999992</v>
      </c>
      <c r="B1178" s="42">
        <f t="shared" si="148"/>
        <v>1167</v>
      </c>
      <c r="C1178" s="43">
        <v>41422</v>
      </c>
      <c r="D1178" s="44" t="str">
        <f t="shared" si="149"/>
        <v>Mayıs 2013</v>
      </c>
      <c r="E1178" s="45" t="s">
        <v>35</v>
      </c>
      <c r="F1178" s="46">
        <v>2</v>
      </c>
      <c r="G1178" s="47">
        <v>6</v>
      </c>
      <c r="H1178" s="48">
        <f t="shared" si="150"/>
        <v>12</v>
      </c>
      <c r="I1178" s="57">
        <v>3.5847449999999998</v>
      </c>
      <c r="J1178" s="50">
        <v>3.07</v>
      </c>
      <c r="K1178" s="51">
        <f t="shared" si="144"/>
        <v>0.51474500000000001</v>
      </c>
      <c r="L1178" s="53">
        <f t="shared" si="147"/>
        <v>2.5552549999999998</v>
      </c>
      <c r="M1178" s="51">
        <f>IF(I1178="",0,IF(K1178&lt;0,Sayfa3!$P$5,Sayfa3!$S$5))</f>
        <v>0.15000000000000036</v>
      </c>
      <c r="N1178" s="52" t="str">
        <f>IF(E1178="","",IF(K1178&lt;Sayfa3!$P$5,"P",IF(K1178&gt;Sayfa3!$S$5,"P","")))</f>
        <v>P</v>
      </c>
      <c r="O1178" s="53">
        <f t="shared" si="145"/>
        <v>2.4052549999999995</v>
      </c>
      <c r="P1178" s="54">
        <f t="shared" si="146"/>
        <v>8.6199999999999992</v>
      </c>
      <c r="Q1178" s="55"/>
      <c r="R1178" s="56" t="s">
        <v>35</v>
      </c>
    </row>
    <row r="1179" spans="1:18" s="56" customFormat="1" ht="18" customHeight="1" outlineLevel="1">
      <c r="A1179" s="41">
        <f t="shared" si="151"/>
        <v>8.6199999999999992</v>
      </c>
      <c r="B1179" s="42">
        <f t="shared" si="148"/>
        <v>1168</v>
      </c>
      <c r="C1179" s="43">
        <v>41424</v>
      </c>
      <c r="D1179" s="44" t="str">
        <f t="shared" si="149"/>
        <v>Mayıs 2013</v>
      </c>
      <c r="E1179" s="45" t="s">
        <v>35</v>
      </c>
      <c r="F1179" s="46">
        <v>3</v>
      </c>
      <c r="G1179" s="47">
        <v>6</v>
      </c>
      <c r="H1179" s="48">
        <f t="shared" si="150"/>
        <v>18</v>
      </c>
      <c r="I1179" s="57">
        <v>3.5847449999999998</v>
      </c>
      <c r="J1179" s="50">
        <v>3.07</v>
      </c>
      <c r="K1179" s="51">
        <f t="shared" si="144"/>
        <v>0.51474500000000001</v>
      </c>
      <c r="L1179" s="53">
        <f t="shared" si="147"/>
        <v>2.5552549999999998</v>
      </c>
      <c r="M1179" s="51">
        <f>IF(I1179="",0,IF(K1179&lt;0,Sayfa3!$P$5,Sayfa3!$S$5))</f>
        <v>0.15000000000000036</v>
      </c>
      <c r="N1179" s="52" t="str">
        <f>IF(E1179="","",IF(K1179&lt;Sayfa3!$P$5,"P",IF(K1179&gt;Sayfa3!$S$5,"P","")))</f>
        <v>P</v>
      </c>
      <c r="O1179" s="53">
        <f t="shared" si="145"/>
        <v>2.4052549999999995</v>
      </c>
      <c r="P1179" s="54">
        <f t="shared" si="146"/>
        <v>8.6199999999999992</v>
      </c>
      <c r="Q1179" s="55"/>
      <c r="R1179" s="56" t="s">
        <v>35</v>
      </c>
    </row>
    <row r="1180" spans="1:18" s="56" customFormat="1" ht="18" customHeight="1" outlineLevel="1">
      <c r="A1180" s="41">
        <f t="shared" si="151"/>
        <v>8.6199999999999992</v>
      </c>
      <c r="B1180" s="42">
        <f t="shared" si="148"/>
        <v>1169</v>
      </c>
      <c r="C1180" s="43">
        <v>41424</v>
      </c>
      <c r="D1180" s="44" t="str">
        <f t="shared" si="149"/>
        <v>Mayıs 2013</v>
      </c>
      <c r="E1180" s="45" t="s">
        <v>35</v>
      </c>
      <c r="F1180" s="46">
        <v>7</v>
      </c>
      <c r="G1180" s="47">
        <v>6</v>
      </c>
      <c r="H1180" s="48">
        <f t="shared" si="150"/>
        <v>42</v>
      </c>
      <c r="I1180" s="57">
        <v>3.5847449999999998</v>
      </c>
      <c r="J1180" s="50">
        <v>3.07</v>
      </c>
      <c r="K1180" s="51">
        <f t="shared" si="144"/>
        <v>0.51474500000000001</v>
      </c>
      <c r="L1180" s="53">
        <f t="shared" si="147"/>
        <v>2.5552549999999998</v>
      </c>
      <c r="M1180" s="51">
        <f>IF(I1180="",0,IF(K1180&lt;0,Sayfa3!$P$5,Sayfa3!$S$5))</f>
        <v>0.15000000000000036</v>
      </c>
      <c r="N1180" s="52" t="str">
        <f>IF(E1180="","",IF(K1180&lt;Sayfa3!$P$5,"P",IF(K1180&gt;Sayfa3!$S$5,"P","")))</f>
        <v>P</v>
      </c>
      <c r="O1180" s="53">
        <f t="shared" si="145"/>
        <v>2.4052549999999995</v>
      </c>
      <c r="P1180" s="54">
        <f t="shared" si="146"/>
        <v>8.6199999999999992</v>
      </c>
      <c r="Q1180" s="55"/>
      <c r="R1180" s="56" t="s">
        <v>35</v>
      </c>
    </row>
    <row r="1181" spans="1:18" s="56" customFormat="1" ht="18" customHeight="1" outlineLevel="1">
      <c r="A1181" s="41">
        <f t="shared" si="151"/>
        <v>8.6199999999999992</v>
      </c>
      <c r="B1181" s="42">
        <f t="shared" si="148"/>
        <v>1170</v>
      </c>
      <c r="C1181" s="43">
        <v>41424</v>
      </c>
      <c r="D1181" s="44" t="str">
        <f t="shared" si="149"/>
        <v>Mayıs 2013</v>
      </c>
      <c r="E1181" s="45" t="s">
        <v>35</v>
      </c>
      <c r="F1181" s="46">
        <v>7</v>
      </c>
      <c r="G1181" s="47">
        <v>6</v>
      </c>
      <c r="H1181" s="48">
        <f t="shared" si="150"/>
        <v>42</v>
      </c>
      <c r="I1181" s="57">
        <v>3.5847449999999998</v>
      </c>
      <c r="J1181" s="50">
        <v>3.07</v>
      </c>
      <c r="K1181" s="51">
        <f t="shared" si="144"/>
        <v>0.51474500000000001</v>
      </c>
      <c r="L1181" s="53">
        <f t="shared" si="147"/>
        <v>2.5552549999999998</v>
      </c>
      <c r="M1181" s="51">
        <f>IF(I1181="",0,IF(K1181&lt;0,Sayfa3!$P$5,Sayfa3!$S$5))</f>
        <v>0.15000000000000036</v>
      </c>
      <c r="N1181" s="52" t="str">
        <f>IF(E1181="","",IF(K1181&lt;Sayfa3!$P$5,"P",IF(K1181&gt;Sayfa3!$S$5,"P","")))</f>
        <v>P</v>
      </c>
      <c r="O1181" s="53">
        <f t="shared" si="145"/>
        <v>2.4052549999999995</v>
      </c>
      <c r="P1181" s="54">
        <f t="shared" si="146"/>
        <v>8.6199999999999992</v>
      </c>
      <c r="Q1181" s="55"/>
      <c r="R1181" s="56" t="s">
        <v>35</v>
      </c>
    </row>
    <row r="1182" spans="1:18" s="56" customFormat="1" ht="18" customHeight="1" outlineLevel="1">
      <c r="A1182" s="41">
        <f t="shared" si="151"/>
        <v>8.6199999999999992</v>
      </c>
      <c r="B1182" s="42">
        <f t="shared" si="148"/>
        <v>1171</v>
      </c>
      <c r="C1182" s="43">
        <v>41424</v>
      </c>
      <c r="D1182" s="44" t="str">
        <f t="shared" si="149"/>
        <v>Mayıs 2013</v>
      </c>
      <c r="E1182" s="45" t="s">
        <v>35</v>
      </c>
      <c r="F1182" s="46">
        <v>3</v>
      </c>
      <c r="G1182" s="47">
        <v>6</v>
      </c>
      <c r="H1182" s="48">
        <f t="shared" si="150"/>
        <v>18</v>
      </c>
      <c r="I1182" s="57">
        <v>3.5847449999999998</v>
      </c>
      <c r="J1182" s="50">
        <v>3.07</v>
      </c>
      <c r="K1182" s="51">
        <f t="shared" ref="K1182:K1245" si="152">I1182-J1182</f>
        <v>0.51474500000000001</v>
      </c>
      <c r="L1182" s="53">
        <f t="shared" si="147"/>
        <v>2.5552549999999998</v>
      </c>
      <c r="M1182" s="51">
        <f>IF(I1182="",0,IF(K1182&lt;0,Sayfa3!$P$5,Sayfa3!$S$5))</f>
        <v>0.15000000000000036</v>
      </c>
      <c r="N1182" s="52" t="str">
        <f>IF(E1182="","",IF(K1182&lt;Sayfa3!$P$5,"P",IF(K1182&gt;Sayfa3!$S$5,"P","")))</f>
        <v>P</v>
      </c>
      <c r="O1182" s="53">
        <f t="shared" si="145"/>
        <v>2.4052549999999995</v>
      </c>
      <c r="P1182" s="54">
        <f t="shared" si="146"/>
        <v>8.6199999999999992</v>
      </c>
      <c r="Q1182" s="55"/>
      <c r="R1182" s="56" t="s">
        <v>35</v>
      </c>
    </row>
    <row r="1183" spans="1:18" s="56" customFormat="1" ht="18" customHeight="1" outlineLevel="1">
      <c r="A1183" s="41">
        <f t="shared" si="151"/>
        <v>8.6199999999999992</v>
      </c>
      <c r="B1183" s="42">
        <f t="shared" si="148"/>
        <v>1172</v>
      </c>
      <c r="C1183" s="43">
        <v>41424</v>
      </c>
      <c r="D1183" s="44" t="str">
        <f t="shared" si="149"/>
        <v>Mayıs 2013</v>
      </c>
      <c r="E1183" s="45" t="s">
        <v>35</v>
      </c>
      <c r="F1183" s="46">
        <v>3</v>
      </c>
      <c r="G1183" s="47">
        <v>6</v>
      </c>
      <c r="H1183" s="48">
        <f t="shared" si="150"/>
        <v>18</v>
      </c>
      <c r="I1183" s="57">
        <v>3.5847449999999998</v>
      </c>
      <c r="J1183" s="50">
        <v>3.07</v>
      </c>
      <c r="K1183" s="51">
        <f t="shared" si="152"/>
        <v>0.51474500000000001</v>
      </c>
      <c r="L1183" s="53">
        <f t="shared" si="147"/>
        <v>2.5552549999999998</v>
      </c>
      <c r="M1183" s="51">
        <f>IF(I1183="",0,IF(K1183&lt;0,Sayfa3!$P$5,Sayfa3!$S$5))</f>
        <v>0.15000000000000036</v>
      </c>
      <c r="N1183" s="52" t="str">
        <f>IF(E1183="","",IF(K1183&lt;Sayfa3!$P$5,"P",IF(K1183&gt;Sayfa3!$S$5,"P","")))</f>
        <v>P</v>
      </c>
      <c r="O1183" s="53">
        <f t="shared" si="145"/>
        <v>2.4052549999999995</v>
      </c>
      <c r="P1183" s="54">
        <f t="shared" si="146"/>
        <v>8.6199999999999992</v>
      </c>
      <c r="Q1183" s="55"/>
      <c r="R1183" s="56" t="s">
        <v>35</v>
      </c>
    </row>
    <row r="1184" spans="1:18" s="56" customFormat="1" ht="18" customHeight="1" outlineLevel="1">
      <c r="A1184" s="41">
        <f t="shared" si="151"/>
        <v>8.6199999999999992</v>
      </c>
      <c r="B1184" s="42">
        <f t="shared" si="148"/>
        <v>1173</v>
      </c>
      <c r="C1184" s="43">
        <v>41424</v>
      </c>
      <c r="D1184" s="44" t="str">
        <f t="shared" si="149"/>
        <v>Mayıs 2013</v>
      </c>
      <c r="E1184" s="45" t="s">
        <v>35</v>
      </c>
      <c r="F1184" s="46">
        <v>3</v>
      </c>
      <c r="G1184" s="47">
        <v>6</v>
      </c>
      <c r="H1184" s="48">
        <f t="shared" si="150"/>
        <v>18</v>
      </c>
      <c r="I1184" s="57">
        <v>3.5847449999999998</v>
      </c>
      <c r="J1184" s="50">
        <v>3.07</v>
      </c>
      <c r="K1184" s="51">
        <f t="shared" si="152"/>
        <v>0.51474500000000001</v>
      </c>
      <c r="L1184" s="53">
        <f t="shared" si="147"/>
        <v>2.5552549999999998</v>
      </c>
      <c r="M1184" s="51">
        <f>IF(I1184="",0,IF(K1184&lt;0,Sayfa3!$P$5,Sayfa3!$S$5))</f>
        <v>0.15000000000000036</v>
      </c>
      <c r="N1184" s="52" t="str">
        <f>IF(E1184="","",IF(K1184&lt;Sayfa3!$P$5,"P",IF(K1184&gt;Sayfa3!$S$5,"P","")))</f>
        <v>P</v>
      </c>
      <c r="O1184" s="53">
        <f t="shared" si="145"/>
        <v>2.4052549999999995</v>
      </c>
      <c r="P1184" s="54">
        <f t="shared" si="146"/>
        <v>8.6199999999999992</v>
      </c>
      <c r="Q1184" s="55"/>
      <c r="R1184" s="56" t="s">
        <v>35</v>
      </c>
    </row>
    <row r="1185" spans="1:18" s="56" customFormat="1" ht="18" customHeight="1" outlineLevel="1">
      <c r="A1185" s="41">
        <f t="shared" si="151"/>
        <v>8.6199999999999992</v>
      </c>
      <c r="B1185" s="42">
        <f t="shared" si="148"/>
        <v>1174</v>
      </c>
      <c r="C1185" s="43">
        <v>41425</v>
      </c>
      <c r="D1185" s="44" t="str">
        <f t="shared" si="149"/>
        <v>Mayıs 2013</v>
      </c>
      <c r="E1185" s="45" t="s">
        <v>35</v>
      </c>
      <c r="F1185" s="46">
        <v>8</v>
      </c>
      <c r="G1185" s="47">
        <v>6</v>
      </c>
      <c r="H1185" s="48">
        <f t="shared" si="150"/>
        <v>48</v>
      </c>
      <c r="I1185" s="57">
        <v>3.5847449999999998</v>
      </c>
      <c r="J1185" s="50">
        <v>3.07</v>
      </c>
      <c r="K1185" s="51">
        <f t="shared" si="152"/>
        <v>0.51474500000000001</v>
      </c>
      <c r="L1185" s="53">
        <f t="shared" si="147"/>
        <v>2.5552549999999998</v>
      </c>
      <c r="M1185" s="51">
        <f>IF(I1185="",0,IF(K1185&lt;0,Sayfa3!$P$5,Sayfa3!$S$5))</f>
        <v>0.15000000000000036</v>
      </c>
      <c r="N1185" s="52" t="str">
        <f>IF(E1185="","",IF(K1185&lt;Sayfa3!$P$5,"P",IF(K1185&gt;Sayfa3!$S$5,"P","")))</f>
        <v>P</v>
      </c>
      <c r="O1185" s="53">
        <f t="shared" si="145"/>
        <v>2.4052549999999995</v>
      </c>
      <c r="P1185" s="54">
        <f t="shared" si="146"/>
        <v>8.6199999999999992</v>
      </c>
      <c r="Q1185" s="55"/>
      <c r="R1185" s="56" t="s">
        <v>35</v>
      </c>
    </row>
    <row r="1186" spans="1:18" s="56" customFormat="1" ht="18" customHeight="1" outlineLevel="1">
      <c r="A1186" s="41">
        <f t="shared" si="151"/>
        <v>8.6199999999999992</v>
      </c>
      <c r="B1186" s="42">
        <f t="shared" si="148"/>
        <v>1175</v>
      </c>
      <c r="C1186" s="43">
        <v>41425</v>
      </c>
      <c r="D1186" s="44" t="str">
        <f t="shared" si="149"/>
        <v>Mayıs 2013</v>
      </c>
      <c r="E1186" s="45" t="s">
        <v>35</v>
      </c>
      <c r="F1186" s="46">
        <v>7</v>
      </c>
      <c r="G1186" s="47">
        <v>6</v>
      </c>
      <c r="H1186" s="48">
        <f t="shared" si="150"/>
        <v>42</v>
      </c>
      <c r="I1186" s="57">
        <v>3.5847449999999998</v>
      </c>
      <c r="J1186" s="50">
        <v>3.07</v>
      </c>
      <c r="K1186" s="51">
        <f t="shared" si="152"/>
        <v>0.51474500000000001</v>
      </c>
      <c r="L1186" s="53">
        <f t="shared" si="147"/>
        <v>2.5552549999999998</v>
      </c>
      <c r="M1186" s="51">
        <f>IF(I1186="",0,IF(K1186&lt;0,Sayfa3!$P$5,Sayfa3!$S$5))</f>
        <v>0.15000000000000036</v>
      </c>
      <c r="N1186" s="52" t="str">
        <f>IF(E1186="","",IF(K1186&lt;Sayfa3!$P$5,"P",IF(K1186&gt;Sayfa3!$S$5,"P","")))</f>
        <v>P</v>
      </c>
      <c r="O1186" s="53">
        <f t="shared" si="145"/>
        <v>2.4052549999999995</v>
      </c>
      <c r="P1186" s="54">
        <f t="shared" si="146"/>
        <v>8.6199999999999992</v>
      </c>
      <c r="Q1186" s="55"/>
      <c r="R1186" s="56" t="s">
        <v>35</v>
      </c>
    </row>
    <row r="1187" spans="1:18" s="56" customFormat="1" ht="18" customHeight="1" outlineLevel="1">
      <c r="A1187" s="41">
        <f t="shared" si="151"/>
        <v>8.6199999999999992</v>
      </c>
      <c r="B1187" s="42">
        <f t="shared" si="148"/>
        <v>1176</v>
      </c>
      <c r="C1187" s="43">
        <v>41429</v>
      </c>
      <c r="D1187" s="44" t="str">
        <f t="shared" si="149"/>
        <v>Haziran 2013</v>
      </c>
      <c r="E1187" s="45" t="s">
        <v>36</v>
      </c>
      <c r="F1187" s="46">
        <v>5</v>
      </c>
      <c r="G1187" s="47">
        <v>6</v>
      </c>
      <c r="H1187" s="48">
        <f t="shared" si="150"/>
        <v>30</v>
      </c>
      <c r="I1187" s="57">
        <v>3.5847449999999998</v>
      </c>
      <c r="J1187" s="50">
        <v>3.07</v>
      </c>
      <c r="K1187" s="51">
        <f t="shared" si="152"/>
        <v>0.51474500000000001</v>
      </c>
      <c r="L1187" s="53">
        <f t="shared" si="147"/>
        <v>2.5552549999999998</v>
      </c>
      <c r="M1187" s="51">
        <f>IF(I1187="",0,IF(K1187&lt;0,Sayfa3!$P$5,Sayfa3!$S$5))</f>
        <v>0.15000000000000036</v>
      </c>
      <c r="N1187" s="52" t="str">
        <f>IF(E1187="","",IF(K1187&lt;Sayfa3!$P$5,"P",IF(K1187&gt;Sayfa3!$S$5,"P","")))</f>
        <v>P</v>
      </c>
      <c r="O1187" s="53">
        <f t="shared" si="145"/>
        <v>2.4052549999999995</v>
      </c>
      <c r="P1187" s="54">
        <f t="shared" si="146"/>
        <v>8.6199999999999992</v>
      </c>
      <c r="Q1187" s="55"/>
      <c r="R1187" s="56" t="s">
        <v>36</v>
      </c>
    </row>
    <row r="1188" spans="1:18" s="56" customFormat="1" ht="18" customHeight="1" outlineLevel="1">
      <c r="A1188" s="41">
        <f t="shared" si="151"/>
        <v>8.6199999999999992</v>
      </c>
      <c r="B1188" s="42">
        <f t="shared" si="148"/>
        <v>1177</v>
      </c>
      <c r="C1188" s="43">
        <v>41429</v>
      </c>
      <c r="D1188" s="44" t="str">
        <f t="shared" si="149"/>
        <v>Haziran 2013</v>
      </c>
      <c r="E1188" s="45" t="s">
        <v>36</v>
      </c>
      <c r="F1188" s="46">
        <v>2</v>
      </c>
      <c r="G1188" s="47">
        <v>6</v>
      </c>
      <c r="H1188" s="48">
        <f t="shared" si="150"/>
        <v>12</v>
      </c>
      <c r="I1188" s="57">
        <v>3.5847449999999998</v>
      </c>
      <c r="J1188" s="50">
        <v>3.07</v>
      </c>
      <c r="K1188" s="51">
        <f t="shared" si="152"/>
        <v>0.51474500000000001</v>
      </c>
      <c r="L1188" s="53">
        <f t="shared" si="147"/>
        <v>2.5552549999999998</v>
      </c>
      <c r="M1188" s="51">
        <f>IF(I1188="",0,IF(K1188&lt;0,Sayfa3!$P$5,Sayfa3!$S$5))</f>
        <v>0.15000000000000036</v>
      </c>
      <c r="N1188" s="52" t="str">
        <f>IF(E1188="","",IF(K1188&lt;Sayfa3!$P$5,"P",IF(K1188&gt;Sayfa3!$S$5,"P","")))</f>
        <v>P</v>
      </c>
      <c r="O1188" s="53">
        <f t="shared" si="145"/>
        <v>2.4052549999999995</v>
      </c>
      <c r="P1188" s="54">
        <f t="shared" si="146"/>
        <v>8.6199999999999992</v>
      </c>
      <c r="Q1188" s="55"/>
      <c r="R1188" s="56" t="s">
        <v>36</v>
      </c>
    </row>
    <row r="1189" spans="1:18" s="56" customFormat="1" ht="18" customHeight="1" outlineLevel="1">
      <c r="A1189" s="41">
        <f t="shared" si="151"/>
        <v>8.6199999999999992</v>
      </c>
      <c r="B1189" s="42">
        <f t="shared" si="148"/>
        <v>1178</v>
      </c>
      <c r="C1189" s="43">
        <v>41429</v>
      </c>
      <c r="D1189" s="44" t="str">
        <f t="shared" si="149"/>
        <v>Haziran 2013</v>
      </c>
      <c r="E1189" s="45" t="s">
        <v>36</v>
      </c>
      <c r="F1189" s="46">
        <v>7.5</v>
      </c>
      <c r="G1189" s="47">
        <v>6</v>
      </c>
      <c r="H1189" s="48">
        <f t="shared" si="150"/>
        <v>45</v>
      </c>
      <c r="I1189" s="57">
        <v>3.5847449999999998</v>
      </c>
      <c r="J1189" s="50">
        <v>3.07</v>
      </c>
      <c r="K1189" s="51">
        <f t="shared" si="152"/>
        <v>0.51474500000000001</v>
      </c>
      <c r="L1189" s="53">
        <f t="shared" si="147"/>
        <v>2.5552549999999998</v>
      </c>
      <c r="M1189" s="51">
        <f>IF(I1189="",0,IF(K1189&lt;0,Sayfa3!$P$5,Sayfa3!$S$5))</f>
        <v>0.15000000000000036</v>
      </c>
      <c r="N1189" s="52" t="str">
        <f>IF(E1189="","",IF(K1189&lt;Sayfa3!$P$5,"P",IF(K1189&gt;Sayfa3!$S$5,"P","")))</f>
        <v>P</v>
      </c>
      <c r="O1189" s="53">
        <f t="shared" si="145"/>
        <v>2.4052549999999995</v>
      </c>
      <c r="P1189" s="54">
        <f t="shared" si="146"/>
        <v>8.6199999999999992</v>
      </c>
      <c r="Q1189" s="55"/>
      <c r="R1189" s="56" t="s">
        <v>36</v>
      </c>
    </row>
    <row r="1190" spans="1:18" s="56" customFormat="1" ht="18" customHeight="1" outlineLevel="1">
      <c r="A1190" s="41">
        <f t="shared" si="151"/>
        <v>8.6199999999999992</v>
      </c>
      <c r="B1190" s="42">
        <f t="shared" si="148"/>
        <v>1179</v>
      </c>
      <c r="C1190" s="43">
        <v>41429</v>
      </c>
      <c r="D1190" s="44" t="str">
        <f t="shared" si="149"/>
        <v>Haziran 2013</v>
      </c>
      <c r="E1190" s="45" t="s">
        <v>36</v>
      </c>
      <c r="F1190" s="46">
        <v>7.5</v>
      </c>
      <c r="G1190" s="47">
        <v>6</v>
      </c>
      <c r="H1190" s="48">
        <f t="shared" si="150"/>
        <v>45</v>
      </c>
      <c r="I1190" s="57">
        <v>3.5847449999999998</v>
      </c>
      <c r="J1190" s="50">
        <v>3.07</v>
      </c>
      <c r="K1190" s="51">
        <f t="shared" si="152"/>
        <v>0.51474500000000001</v>
      </c>
      <c r="L1190" s="53">
        <f t="shared" si="147"/>
        <v>2.5552549999999998</v>
      </c>
      <c r="M1190" s="51">
        <f>IF(I1190="",0,IF(K1190&lt;0,Sayfa3!$P$5,Sayfa3!$S$5))</f>
        <v>0.15000000000000036</v>
      </c>
      <c r="N1190" s="52" t="str">
        <f>IF(E1190="","",IF(K1190&lt;Sayfa3!$P$5,"P",IF(K1190&gt;Sayfa3!$S$5,"P","")))</f>
        <v>P</v>
      </c>
      <c r="O1190" s="53">
        <f t="shared" si="145"/>
        <v>2.4052549999999995</v>
      </c>
      <c r="P1190" s="54">
        <f t="shared" si="146"/>
        <v>8.6199999999999992</v>
      </c>
      <c r="Q1190" s="55"/>
      <c r="R1190" s="56" t="s">
        <v>36</v>
      </c>
    </row>
    <row r="1191" spans="1:18" s="56" customFormat="1" ht="18" customHeight="1" outlineLevel="1">
      <c r="A1191" s="41">
        <f t="shared" si="151"/>
        <v>8.6199999999999992</v>
      </c>
      <c r="B1191" s="42">
        <f t="shared" si="148"/>
        <v>1180</v>
      </c>
      <c r="C1191" s="43">
        <v>41429</v>
      </c>
      <c r="D1191" s="44" t="str">
        <f t="shared" si="149"/>
        <v>Haziran 2013</v>
      </c>
      <c r="E1191" s="45" t="s">
        <v>36</v>
      </c>
      <c r="F1191" s="46">
        <v>7</v>
      </c>
      <c r="G1191" s="47">
        <v>6</v>
      </c>
      <c r="H1191" s="48">
        <f t="shared" si="150"/>
        <v>42</v>
      </c>
      <c r="I1191" s="57">
        <v>3.5847449999999998</v>
      </c>
      <c r="J1191" s="50">
        <v>3.07</v>
      </c>
      <c r="K1191" s="51">
        <f t="shared" si="152"/>
        <v>0.51474500000000001</v>
      </c>
      <c r="L1191" s="53">
        <f t="shared" si="147"/>
        <v>2.5552549999999998</v>
      </c>
      <c r="M1191" s="51">
        <f>IF(I1191="",0,IF(K1191&lt;0,Sayfa3!$P$5,Sayfa3!$S$5))</f>
        <v>0.15000000000000036</v>
      </c>
      <c r="N1191" s="52" t="str">
        <f>IF(E1191="","",IF(K1191&lt;Sayfa3!$P$5,"P",IF(K1191&gt;Sayfa3!$S$5,"P","")))</f>
        <v>P</v>
      </c>
      <c r="O1191" s="53">
        <f t="shared" si="145"/>
        <v>2.4052549999999995</v>
      </c>
      <c r="P1191" s="54">
        <f t="shared" si="146"/>
        <v>8.6199999999999992</v>
      </c>
      <c r="Q1191" s="55"/>
      <c r="R1191" s="56" t="s">
        <v>36</v>
      </c>
    </row>
    <row r="1192" spans="1:18" s="56" customFormat="1" ht="18" customHeight="1" outlineLevel="1">
      <c r="A1192" s="41">
        <f t="shared" si="151"/>
        <v>8.6199999999999992</v>
      </c>
      <c r="B1192" s="42">
        <f t="shared" si="148"/>
        <v>1181</v>
      </c>
      <c r="C1192" s="43">
        <v>41429</v>
      </c>
      <c r="D1192" s="44" t="str">
        <f t="shared" si="149"/>
        <v>Haziran 2013</v>
      </c>
      <c r="E1192" s="45" t="s">
        <v>36</v>
      </c>
      <c r="F1192" s="46">
        <v>3</v>
      </c>
      <c r="G1192" s="47">
        <v>6</v>
      </c>
      <c r="H1192" s="48">
        <f t="shared" si="150"/>
        <v>18</v>
      </c>
      <c r="I1192" s="57">
        <v>3.5847449999999998</v>
      </c>
      <c r="J1192" s="50">
        <v>3.07</v>
      </c>
      <c r="K1192" s="51">
        <f t="shared" si="152"/>
        <v>0.51474500000000001</v>
      </c>
      <c r="L1192" s="53">
        <f t="shared" si="147"/>
        <v>2.5552549999999998</v>
      </c>
      <c r="M1192" s="51">
        <f>IF(I1192="",0,IF(K1192&lt;0,Sayfa3!$P$5,Sayfa3!$S$5))</f>
        <v>0.15000000000000036</v>
      </c>
      <c r="N1192" s="52" t="str">
        <f>IF(E1192="","",IF(K1192&lt;Sayfa3!$P$5,"P",IF(K1192&gt;Sayfa3!$S$5,"P","")))</f>
        <v>P</v>
      </c>
      <c r="O1192" s="53">
        <f t="shared" si="145"/>
        <v>2.4052549999999995</v>
      </c>
      <c r="P1192" s="54">
        <f t="shared" si="146"/>
        <v>8.6199999999999992</v>
      </c>
      <c r="Q1192" s="55"/>
      <c r="R1192" s="56" t="s">
        <v>36</v>
      </c>
    </row>
    <row r="1193" spans="1:18" s="56" customFormat="1" ht="18" customHeight="1" outlineLevel="1">
      <c r="A1193" s="41">
        <f t="shared" si="151"/>
        <v>8.6199999999999992</v>
      </c>
      <c r="B1193" s="42">
        <f t="shared" si="148"/>
        <v>1182</v>
      </c>
      <c r="C1193" s="43">
        <v>41429</v>
      </c>
      <c r="D1193" s="44" t="str">
        <f t="shared" si="149"/>
        <v>Haziran 2013</v>
      </c>
      <c r="E1193" s="45" t="s">
        <v>36</v>
      </c>
      <c r="F1193" s="46">
        <v>7</v>
      </c>
      <c r="G1193" s="47">
        <v>6</v>
      </c>
      <c r="H1193" s="48">
        <f t="shared" si="150"/>
        <v>42</v>
      </c>
      <c r="I1193" s="57">
        <v>3.5847449999999998</v>
      </c>
      <c r="J1193" s="50">
        <v>3.07</v>
      </c>
      <c r="K1193" s="51">
        <f t="shared" si="152"/>
        <v>0.51474500000000001</v>
      </c>
      <c r="L1193" s="53">
        <f t="shared" si="147"/>
        <v>2.5552549999999998</v>
      </c>
      <c r="M1193" s="51">
        <f>IF(I1193="",0,IF(K1193&lt;0,Sayfa3!$P$5,Sayfa3!$S$5))</f>
        <v>0.15000000000000036</v>
      </c>
      <c r="N1193" s="52" t="str">
        <f>IF(E1193="","",IF(K1193&lt;Sayfa3!$P$5,"P",IF(K1193&gt;Sayfa3!$S$5,"P","")))</f>
        <v>P</v>
      </c>
      <c r="O1193" s="53">
        <f t="shared" si="145"/>
        <v>2.4052549999999995</v>
      </c>
      <c r="P1193" s="54">
        <f t="shared" si="146"/>
        <v>8.6199999999999992</v>
      </c>
      <c r="Q1193" s="55"/>
      <c r="R1193" s="56" t="s">
        <v>36</v>
      </c>
    </row>
    <row r="1194" spans="1:18" s="56" customFormat="1" ht="18" customHeight="1" outlineLevel="1">
      <c r="A1194" s="41">
        <f t="shared" si="151"/>
        <v>8.6199999999999992</v>
      </c>
      <c r="B1194" s="42">
        <f t="shared" si="148"/>
        <v>1183</v>
      </c>
      <c r="C1194" s="43">
        <v>41429</v>
      </c>
      <c r="D1194" s="44" t="str">
        <f t="shared" si="149"/>
        <v>Haziran 2013</v>
      </c>
      <c r="E1194" s="45" t="s">
        <v>36</v>
      </c>
      <c r="F1194" s="46">
        <v>3</v>
      </c>
      <c r="G1194" s="47">
        <v>6</v>
      </c>
      <c r="H1194" s="48">
        <f t="shared" si="150"/>
        <v>18</v>
      </c>
      <c r="I1194" s="57">
        <v>3.5847449999999998</v>
      </c>
      <c r="J1194" s="50">
        <v>3.07</v>
      </c>
      <c r="K1194" s="51">
        <f t="shared" si="152"/>
        <v>0.51474500000000001</v>
      </c>
      <c r="L1194" s="53">
        <f t="shared" si="147"/>
        <v>2.5552549999999998</v>
      </c>
      <c r="M1194" s="51">
        <f>IF(I1194="",0,IF(K1194&lt;0,Sayfa3!$P$5,Sayfa3!$S$5))</f>
        <v>0.15000000000000036</v>
      </c>
      <c r="N1194" s="52" t="str">
        <f>IF(E1194="","",IF(K1194&lt;Sayfa3!$P$5,"P",IF(K1194&gt;Sayfa3!$S$5,"P","")))</f>
        <v>P</v>
      </c>
      <c r="O1194" s="53">
        <f t="shared" si="145"/>
        <v>2.4052549999999995</v>
      </c>
      <c r="P1194" s="54">
        <f t="shared" si="146"/>
        <v>8.6199999999999992</v>
      </c>
      <c r="Q1194" s="55"/>
      <c r="R1194" s="56" t="s">
        <v>36</v>
      </c>
    </row>
    <row r="1195" spans="1:18" s="56" customFormat="1" ht="18" customHeight="1" outlineLevel="1">
      <c r="A1195" s="41">
        <f t="shared" si="151"/>
        <v>8.6199999999999992</v>
      </c>
      <c r="B1195" s="42">
        <f t="shared" si="148"/>
        <v>1184</v>
      </c>
      <c r="C1195" s="43">
        <v>41429</v>
      </c>
      <c r="D1195" s="44" t="str">
        <f t="shared" si="149"/>
        <v>Haziran 2013</v>
      </c>
      <c r="E1195" s="45" t="s">
        <v>36</v>
      </c>
      <c r="F1195" s="46">
        <v>3</v>
      </c>
      <c r="G1195" s="47">
        <v>6</v>
      </c>
      <c r="H1195" s="48">
        <f t="shared" si="150"/>
        <v>18</v>
      </c>
      <c r="I1195" s="57">
        <v>3.5847449999999998</v>
      </c>
      <c r="J1195" s="50">
        <v>3.07</v>
      </c>
      <c r="K1195" s="51">
        <f t="shared" si="152"/>
        <v>0.51474500000000001</v>
      </c>
      <c r="L1195" s="53">
        <f t="shared" si="147"/>
        <v>2.5552549999999998</v>
      </c>
      <c r="M1195" s="51">
        <f>IF(I1195="",0,IF(K1195&lt;0,Sayfa3!$P$5,Sayfa3!$S$5))</f>
        <v>0.15000000000000036</v>
      </c>
      <c r="N1195" s="52" t="str">
        <f>IF(E1195="","",IF(K1195&lt;Sayfa3!$P$5,"P",IF(K1195&gt;Sayfa3!$S$5,"P","")))</f>
        <v>P</v>
      </c>
      <c r="O1195" s="53">
        <f t="shared" si="145"/>
        <v>2.4052549999999995</v>
      </c>
      <c r="P1195" s="54">
        <f t="shared" si="146"/>
        <v>8.6199999999999992</v>
      </c>
      <c r="Q1195" s="55"/>
      <c r="R1195" s="56" t="s">
        <v>36</v>
      </c>
    </row>
    <row r="1196" spans="1:18" s="56" customFormat="1" ht="18" customHeight="1" outlineLevel="1">
      <c r="A1196" s="41">
        <f t="shared" si="151"/>
        <v>8.6199999999999992</v>
      </c>
      <c r="B1196" s="42">
        <f t="shared" si="148"/>
        <v>1185</v>
      </c>
      <c r="C1196" s="43">
        <v>41429</v>
      </c>
      <c r="D1196" s="44" t="str">
        <f t="shared" si="149"/>
        <v>Haziran 2013</v>
      </c>
      <c r="E1196" s="45" t="s">
        <v>36</v>
      </c>
      <c r="F1196" s="46">
        <v>7</v>
      </c>
      <c r="G1196" s="47">
        <v>6</v>
      </c>
      <c r="H1196" s="48">
        <f t="shared" si="150"/>
        <v>42</v>
      </c>
      <c r="I1196" s="57">
        <v>3.5847449999999998</v>
      </c>
      <c r="J1196" s="50">
        <v>3.07</v>
      </c>
      <c r="K1196" s="51">
        <f t="shared" si="152"/>
        <v>0.51474500000000001</v>
      </c>
      <c r="L1196" s="53">
        <f t="shared" si="147"/>
        <v>2.5552549999999998</v>
      </c>
      <c r="M1196" s="51">
        <f>IF(I1196="",0,IF(K1196&lt;0,Sayfa3!$P$5,Sayfa3!$S$5))</f>
        <v>0.15000000000000036</v>
      </c>
      <c r="N1196" s="52" t="str">
        <f>IF(E1196="","",IF(K1196&lt;Sayfa3!$P$5,"P",IF(K1196&gt;Sayfa3!$S$5,"P","")))</f>
        <v>P</v>
      </c>
      <c r="O1196" s="53">
        <f t="shared" si="145"/>
        <v>2.4052549999999995</v>
      </c>
      <c r="P1196" s="54">
        <f t="shared" si="146"/>
        <v>8.6199999999999992</v>
      </c>
      <c r="Q1196" s="55"/>
      <c r="R1196" s="56" t="s">
        <v>36</v>
      </c>
    </row>
    <row r="1197" spans="1:18" s="56" customFormat="1" ht="18" customHeight="1" outlineLevel="1">
      <c r="A1197" s="41">
        <f t="shared" si="151"/>
        <v>8.6199999999999992</v>
      </c>
      <c r="B1197" s="42">
        <f t="shared" si="148"/>
        <v>1186</v>
      </c>
      <c r="C1197" s="43">
        <v>41429</v>
      </c>
      <c r="D1197" s="44" t="str">
        <f t="shared" si="149"/>
        <v>Haziran 2013</v>
      </c>
      <c r="E1197" s="45" t="s">
        <v>36</v>
      </c>
      <c r="F1197" s="46">
        <v>3</v>
      </c>
      <c r="G1197" s="47">
        <v>6</v>
      </c>
      <c r="H1197" s="48">
        <f t="shared" si="150"/>
        <v>18</v>
      </c>
      <c r="I1197" s="57">
        <v>3.5847449999999998</v>
      </c>
      <c r="J1197" s="50">
        <v>3.07</v>
      </c>
      <c r="K1197" s="51">
        <f t="shared" si="152"/>
        <v>0.51474500000000001</v>
      </c>
      <c r="L1197" s="53">
        <f t="shared" si="147"/>
        <v>2.5552549999999998</v>
      </c>
      <c r="M1197" s="51">
        <f>IF(I1197="",0,IF(K1197&lt;0,Sayfa3!$P$5,Sayfa3!$S$5))</f>
        <v>0.15000000000000036</v>
      </c>
      <c r="N1197" s="52" t="str">
        <f>IF(E1197="","",IF(K1197&lt;Sayfa3!$P$5,"P",IF(K1197&gt;Sayfa3!$S$5,"P","")))</f>
        <v>P</v>
      </c>
      <c r="O1197" s="53">
        <f t="shared" si="145"/>
        <v>2.4052549999999995</v>
      </c>
      <c r="P1197" s="54">
        <f t="shared" si="146"/>
        <v>8.6199999999999992</v>
      </c>
      <c r="Q1197" s="55"/>
      <c r="R1197" s="56" t="s">
        <v>36</v>
      </c>
    </row>
    <row r="1198" spans="1:18" s="56" customFormat="1" ht="18" customHeight="1" outlineLevel="1">
      <c r="A1198" s="41">
        <f t="shared" si="151"/>
        <v>8.6199999999999992</v>
      </c>
      <c r="B1198" s="42">
        <f t="shared" si="148"/>
        <v>1187</v>
      </c>
      <c r="C1198" s="43">
        <v>41429</v>
      </c>
      <c r="D1198" s="44" t="str">
        <f t="shared" si="149"/>
        <v>Haziran 2013</v>
      </c>
      <c r="E1198" s="45" t="s">
        <v>36</v>
      </c>
      <c r="F1198" s="46">
        <v>7</v>
      </c>
      <c r="G1198" s="47">
        <v>6</v>
      </c>
      <c r="H1198" s="48">
        <f t="shared" si="150"/>
        <v>42</v>
      </c>
      <c r="I1198" s="57">
        <v>3.5847449999999998</v>
      </c>
      <c r="J1198" s="50">
        <v>3.07</v>
      </c>
      <c r="K1198" s="51">
        <f t="shared" si="152"/>
        <v>0.51474500000000001</v>
      </c>
      <c r="L1198" s="53">
        <f t="shared" si="147"/>
        <v>2.5552549999999998</v>
      </c>
      <c r="M1198" s="51">
        <f>IF(I1198="",0,IF(K1198&lt;0,Sayfa3!$P$5,Sayfa3!$S$5))</f>
        <v>0.15000000000000036</v>
      </c>
      <c r="N1198" s="52" t="str">
        <f>IF(E1198="","",IF(K1198&lt;Sayfa3!$P$5,"P",IF(K1198&gt;Sayfa3!$S$5,"P","")))</f>
        <v>P</v>
      </c>
      <c r="O1198" s="53">
        <f t="shared" si="145"/>
        <v>2.4052549999999995</v>
      </c>
      <c r="P1198" s="54">
        <f t="shared" si="146"/>
        <v>8.6199999999999992</v>
      </c>
      <c r="Q1198" s="55"/>
      <c r="R1198" s="56" t="s">
        <v>36</v>
      </c>
    </row>
    <row r="1199" spans="1:18" s="56" customFormat="1" ht="18" customHeight="1" outlineLevel="1">
      <c r="A1199" s="41">
        <f t="shared" si="151"/>
        <v>8.6199999999999992</v>
      </c>
      <c r="B1199" s="42">
        <f t="shared" si="148"/>
        <v>1188</v>
      </c>
      <c r="C1199" s="43">
        <v>41430</v>
      </c>
      <c r="D1199" s="44" t="str">
        <f t="shared" si="149"/>
        <v>Haziran 2013</v>
      </c>
      <c r="E1199" s="45" t="s">
        <v>35</v>
      </c>
      <c r="F1199" s="46">
        <v>7</v>
      </c>
      <c r="G1199" s="47">
        <v>6</v>
      </c>
      <c r="H1199" s="48">
        <f t="shared" si="150"/>
        <v>42</v>
      </c>
      <c r="I1199" s="57">
        <v>3.5847449999999998</v>
      </c>
      <c r="J1199" s="50">
        <v>3.07</v>
      </c>
      <c r="K1199" s="51">
        <f t="shared" si="152"/>
        <v>0.51474500000000001</v>
      </c>
      <c r="L1199" s="53">
        <f t="shared" si="147"/>
        <v>2.5552549999999998</v>
      </c>
      <c r="M1199" s="51">
        <f>IF(I1199="",0,IF(K1199&lt;0,Sayfa3!$P$5,Sayfa3!$S$5))</f>
        <v>0.15000000000000036</v>
      </c>
      <c r="N1199" s="52" t="str">
        <f>IF(E1199="","",IF(K1199&lt;Sayfa3!$P$5,"P",IF(K1199&gt;Sayfa3!$S$5,"P","")))</f>
        <v>P</v>
      </c>
      <c r="O1199" s="53">
        <f t="shared" si="145"/>
        <v>2.4052549999999995</v>
      </c>
      <c r="P1199" s="54">
        <f t="shared" si="146"/>
        <v>8.6199999999999992</v>
      </c>
      <c r="Q1199" s="55"/>
      <c r="R1199" s="56" t="s">
        <v>35</v>
      </c>
    </row>
    <row r="1200" spans="1:18" s="56" customFormat="1" ht="18" customHeight="1" outlineLevel="1">
      <c r="A1200" s="41">
        <f t="shared" si="151"/>
        <v>8.6199999999999992</v>
      </c>
      <c r="B1200" s="42">
        <f t="shared" si="148"/>
        <v>1189</v>
      </c>
      <c r="C1200" s="43">
        <v>41430</v>
      </c>
      <c r="D1200" s="44" t="str">
        <f t="shared" si="149"/>
        <v>Haziran 2013</v>
      </c>
      <c r="E1200" s="45" t="s">
        <v>35</v>
      </c>
      <c r="F1200" s="46">
        <v>3</v>
      </c>
      <c r="G1200" s="47">
        <v>6</v>
      </c>
      <c r="H1200" s="48">
        <f t="shared" si="150"/>
        <v>18</v>
      </c>
      <c r="I1200" s="57">
        <v>3.5847449999999998</v>
      </c>
      <c r="J1200" s="50">
        <v>3.07</v>
      </c>
      <c r="K1200" s="51">
        <f t="shared" si="152"/>
        <v>0.51474500000000001</v>
      </c>
      <c r="L1200" s="53">
        <f t="shared" si="147"/>
        <v>2.5552549999999998</v>
      </c>
      <c r="M1200" s="51">
        <f>IF(I1200="",0,IF(K1200&lt;0,Sayfa3!$P$5,Sayfa3!$S$5))</f>
        <v>0.15000000000000036</v>
      </c>
      <c r="N1200" s="52" t="str">
        <f>IF(E1200="","",IF(K1200&lt;Sayfa3!$P$5,"P",IF(K1200&gt;Sayfa3!$S$5,"P","")))</f>
        <v>P</v>
      </c>
      <c r="O1200" s="53">
        <f t="shared" si="145"/>
        <v>2.4052549999999995</v>
      </c>
      <c r="P1200" s="54">
        <f t="shared" si="146"/>
        <v>8.6199999999999992</v>
      </c>
      <c r="Q1200" s="55"/>
      <c r="R1200" s="56" t="s">
        <v>35</v>
      </c>
    </row>
    <row r="1201" spans="1:18" s="56" customFormat="1" ht="18" customHeight="1" outlineLevel="1">
      <c r="A1201" s="41">
        <f t="shared" si="151"/>
        <v>8.6199999999999992</v>
      </c>
      <c r="B1201" s="42">
        <f t="shared" si="148"/>
        <v>1190</v>
      </c>
      <c r="C1201" s="43">
        <v>41430</v>
      </c>
      <c r="D1201" s="44" t="str">
        <f t="shared" si="149"/>
        <v>Haziran 2013</v>
      </c>
      <c r="E1201" s="45" t="s">
        <v>35</v>
      </c>
      <c r="F1201" s="46">
        <v>5</v>
      </c>
      <c r="G1201" s="47">
        <v>6</v>
      </c>
      <c r="H1201" s="48">
        <f t="shared" si="150"/>
        <v>30</v>
      </c>
      <c r="I1201" s="57">
        <v>3.5847449999999998</v>
      </c>
      <c r="J1201" s="50">
        <v>3.07</v>
      </c>
      <c r="K1201" s="51">
        <f t="shared" si="152"/>
        <v>0.51474500000000001</v>
      </c>
      <c r="L1201" s="53">
        <f t="shared" si="147"/>
        <v>2.5552549999999998</v>
      </c>
      <c r="M1201" s="51">
        <f>IF(I1201="",0,IF(K1201&lt;0,Sayfa3!$P$5,Sayfa3!$S$5))</f>
        <v>0.15000000000000036</v>
      </c>
      <c r="N1201" s="52" t="str">
        <f>IF(E1201="","",IF(K1201&lt;Sayfa3!$P$5,"P",IF(K1201&gt;Sayfa3!$S$5,"P","")))</f>
        <v>P</v>
      </c>
      <c r="O1201" s="53">
        <f t="shared" si="145"/>
        <v>2.4052549999999995</v>
      </c>
      <c r="P1201" s="54">
        <f t="shared" si="146"/>
        <v>8.6199999999999992</v>
      </c>
      <c r="Q1201" s="55"/>
      <c r="R1201" s="56" t="s">
        <v>35</v>
      </c>
    </row>
    <row r="1202" spans="1:18" s="56" customFormat="1" ht="18" customHeight="1" outlineLevel="1">
      <c r="A1202" s="41">
        <f t="shared" si="151"/>
        <v>8.6199999999999992</v>
      </c>
      <c r="B1202" s="42">
        <f t="shared" si="148"/>
        <v>1191</v>
      </c>
      <c r="C1202" s="43">
        <v>41430</v>
      </c>
      <c r="D1202" s="44" t="str">
        <f t="shared" si="149"/>
        <v>Haziran 2013</v>
      </c>
      <c r="E1202" s="45" t="s">
        <v>35</v>
      </c>
      <c r="F1202" s="46">
        <v>2</v>
      </c>
      <c r="G1202" s="47">
        <v>6</v>
      </c>
      <c r="H1202" s="48">
        <f t="shared" si="150"/>
        <v>12</v>
      </c>
      <c r="I1202" s="57">
        <v>3.5847449999999998</v>
      </c>
      <c r="J1202" s="50">
        <v>3.07</v>
      </c>
      <c r="K1202" s="51">
        <f t="shared" si="152"/>
        <v>0.51474500000000001</v>
      </c>
      <c r="L1202" s="53">
        <f t="shared" si="147"/>
        <v>2.5552549999999998</v>
      </c>
      <c r="M1202" s="51">
        <f>IF(I1202="",0,IF(K1202&lt;0,Sayfa3!$P$5,Sayfa3!$S$5))</f>
        <v>0.15000000000000036</v>
      </c>
      <c r="N1202" s="52" t="str">
        <f>IF(E1202="","",IF(K1202&lt;Sayfa3!$P$5,"P",IF(K1202&gt;Sayfa3!$S$5,"P","")))</f>
        <v>P</v>
      </c>
      <c r="O1202" s="53">
        <f t="shared" si="145"/>
        <v>2.4052549999999995</v>
      </c>
      <c r="P1202" s="54">
        <f t="shared" si="146"/>
        <v>8.6199999999999992</v>
      </c>
      <c r="Q1202" s="55"/>
      <c r="R1202" s="56" t="s">
        <v>35</v>
      </c>
    </row>
    <row r="1203" spans="1:18" s="56" customFormat="1" ht="18" customHeight="1" outlineLevel="1">
      <c r="A1203" s="41">
        <f t="shared" si="151"/>
        <v>8.6199999999999992</v>
      </c>
      <c r="B1203" s="42">
        <f t="shared" si="148"/>
        <v>1192</v>
      </c>
      <c r="C1203" s="43">
        <v>41430</v>
      </c>
      <c r="D1203" s="44" t="str">
        <f t="shared" si="149"/>
        <v>Haziran 2013</v>
      </c>
      <c r="E1203" s="45" t="s">
        <v>35</v>
      </c>
      <c r="F1203" s="46">
        <v>7</v>
      </c>
      <c r="G1203" s="47">
        <v>6</v>
      </c>
      <c r="H1203" s="48">
        <f t="shared" si="150"/>
        <v>42</v>
      </c>
      <c r="I1203" s="57">
        <v>3.5847449999999998</v>
      </c>
      <c r="J1203" s="50">
        <v>3.07</v>
      </c>
      <c r="K1203" s="51">
        <f t="shared" si="152"/>
        <v>0.51474500000000001</v>
      </c>
      <c r="L1203" s="53">
        <f t="shared" si="147"/>
        <v>2.5552549999999998</v>
      </c>
      <c r="M1203" s="51">
        <f>IF(I1203="",0,IF(K1203&lt;0,Sayfa3!$P$5,Sayfa3!$S$5))</f>
        <v>0.15000000000000036</v>
      </c>
      <c r="N1203" s="52" t="str">
        <f>IF(E1203="","",IF(K1203&lt;Sayfa3!$P$5,"P",IF(K1203&gt;Sayfa3!$S$5,"P","")))</f>
        <v>P</v>
      </c>
      <c r="O1203" s="53">
        <f t="shared" si="145"/>
        <v>2.4052549999999995</v>
      </c>
      <c r="P1203" s="54">
        <f t="shared" si="146"/>
        <v>8.6199999999999992</v>
      </c>
      <c r="Q1203" s="55"/>
      <c r="R1203" s="56" t="s">
        <v>35</v>
      </c>
    </row>
    <row r="1204" spans="1:18" s="56" customFormat="1" ht="18" customHeight="1" outlineLevel="1">
      <c r="A1204" s="41">
        <f t="shared" si="151"/>
        <v>8.6199999999999992</v>
      </c>
      <c r="B1204" s="42">
        <f t="shared" si="148"/>
        <v>1193</v>
      </c>
      <c r="C1204" s="43">
        <v>41430</v>
      </c>
      <c r="D1204" s="44" t="str">
        <f t="shared" si="149"/>
        <v>Haziran 2013</v>
      </c>
      <c r="E1204" s="45" t="s">
        <v>35</v>
      </c>
      <c r="F1204" s="46">
        <v>3</v>
      </c>
      <c r="G1204" s="47">
        <v>6</v>
      </c>
      <c r="H1204" s="48">
        <f t="shared" si="150"/>
        <v>18</v>
      </c>
      <c r="I1204" s="57">
        <v>3.5847449999999998</v>
      </c>
      <c r="J1204" s="50">
        <v>3.07</v>
      </c>
      <c r="K1204" s="51">
        <f t="shared" si="152"/>
        <v>0.51474500000000001</v>
      </c>
      <c r="L1204" s="53">
        <f t="shared" si="147"/>
        <v>2.5552549999999998</v>
      </c>
      <c r="M1204" s="51">
        <f>IF(I1204="",0,IF(K1204&lt;0,Sayfa3!$P$5,Sayfa3!$S$5))</f>
        <v>0.15000000000000036</v>
      </c>
      <c r="N1204" s="52" t="str">
        <f>IF(E1204="","",IF(K1204&lt;Sayfa3!$P$5,"P",IF(K1204&gt;Sayfa3!$S$5,"P","")))</f>
        <v>P</v>
      </c>
      <c r="O1204" s="53">
        <f t="shared" si="145"/>
        <v>2.4052549999999995</v>
      </c>
      <c r="P1204" s="54">
        <f t="shared" si="146"/>
        <v>8.6199999999999992</v>
      </c>
      <c r="Q1204" s="55"/>
      <c r="R1204" s="56" t="s">
        <v>35</v>
      </c>
    </row>
    <row r="1205" spans="1:18" s="56" customFormat="1" ht="18" customHeight="1" outlineLevel="1">
      <c r="A1205" s="41">
        <f t="shared" si="151"/>
        <v>8.6199999999999992</v>
      </c>
      <c r="B1205" s="42">
        <f t="shared" si="148"/>
        <v>1194</v>
      </c>
      <c r="C1205" s="43">
        <v>41430</v>
      </c>
      <c r="D1205" s="44" t="str">
        <f t="shared" si="149"/>
        <v>Haziran 2013</v>
      </c>
      <c r="E1205" s="45" t="s">
        <v>35</v>
      </c>
      <c r="F1205" s="46">
        <v>3</v>
      </c>
      <c r="G1205" s="47">
        <v>6</v>
      </c>
      <c r="H1205" s="48">
        <f t="shared" si="150"/>
        <v>18</v>
      </c>
      <c r="I1205" s="57">
        <v>3.5847449999999998</v>
      </c>
      <c r="J1205" s="50">
        <v>3.07</v>
      </c>
      <c r="K1205" s="51">
        <f t="shared" si="152"/>
        <v>0.51474500000000001</v>
      </c>
      <c r="L1205" s="53">
        <f t="shared" si="147"/>
        <v>2.5552549999999998</v>
      </c>
      <c r="M1205" s="51">
        <f>IF(I1205="",0,IF(K1205&lt;0,Sayfa3!$P$5,Sayfa3!$S$5))</f>
        <v>0.15000000000000036</v>
      </c>
      <c r="N1205" s="52" t="str">
        <f>IF(E1205="","",IF(K1205&lt;Sayfa3!$P$5,"P",IF(K1205&gt;Sayfa3!$S$5,"P","")))</f>
        <v>P</v>
      </c>
      <c r="O1205" s="53">
        <f t="shared" si="145"/>
        <v>2.4052549999999995</v>
      </c>
      <c r="P1205" s="54">
        <f t="shared" si="146"/>
        <v>8.6199999999999992</v>
      </c>
      <c r="Q1205" s="55"/>
      <c r="R1205" s="56" t="s">
        <v>35</v>
      </c>
    </row>
    <row r="1206" spans="1:18" s="56" customFormat="1" ht="18" customHeight="1" outlineLevel="1">
      <c r="A1206" s="41">
        <f t="shared" si="151"/>
        <v>8.6199999999999992</v>
      </c>
      <c r="B1206" s="42">
        <f t="shared" si="148"/>
        <v>1195</v>
      </c>
      <c r="C1206" s="43">
        <v>41430</v>
      </c>
      <c r="D1206" s="44" t="str">
        <f t="shared" si="149"/>
        <v>Haziran 2013</v>
      </c>
      <c r="E1206" s="45" t="s">
        <v>35</v>
      </c>
      <c r="F1206" s="46">
        <v>7</v>
      </c>
      <c r="G1206" s="47">
        <v>6</v>
      </c>
      <c r="H1206" s="48">
        <f t="shared" si="150"/>
        <v>42</v>
      </c>
      <c r="I1206" s="57">
        <v>3.5847449999999998</v>
      </c>
      <c r="J1206" s="50">
        <v>3.07</v>
      </c>
      <c r="K1206" s="51">
        <f t="shared" si="152"/>
        <v>0.51474500000000001</v>
      </c>
      <c r="L1206" s="53">
        <f t="shared" si="147"/>
        <v>2.5552549999999998</v>
      </c>
      <c r="M1206" s="51">
        <f>IF(I1206="",0,IF(K1206&lt;0,Sayfa3!$P$5,Sayfa3!$S$5))</f>
        <v>0.15000000000000036</v>
      </c>
      <c r="N1206" s="52" t="str">
        <f>IF(E1206="","",IF(K1206&lt;Sayfa3!$P$5,"P",IF(K1206&gt;Sayfa3!$S$5,"P","")))</f>
        <v>P</v>
      </c>
      <c r="O1206" s="53">
        <f t="shared" si="145"/>
        <v>2.4052549999999995</v>
      </c>
      <c r="P1206" s="54">
        <f t="shared" si="146"/>
        <v>8.6199999999999992</v>
      </c>
      <c r="Q1206" s="55"/>
      <c r="R1206" s="56" t="s">
        <v>35</v>
      </c>
    </row>
    <row r="1207" spans="1:18" s="56" customFormat="1" ht="18" customHeight="1" outlineLevel="1">
      <c r="A1207" s="41">
        <f t="shared" si="151"/>
        <v>8.6199999999999992</v>
      </c>
      <c r="B1207" s="42">
        <f t="shared" si="148"/>
        <v>1196</v>
      </c>
      <c r="C1207" s="43">
        <v>41430</v>
      </c>
      <c r="D1207" s="44" t="str">
        <f t="shared" si="149"/>
        <v>Haziran 2013</v>
      </c>
      <c r="E1207" s="45" t="s">
        <v>35</v>
      </c>
      <c r="F1207" s="46">
        <v>7</v>
      </c>
      <c r="G1207" s="47">
        <v>6</v>
      </c>
      <c r="H1207" s="48">
        <f t="shared" si="150"/>
        <v>42</v>
      </c>
      <c r="I1207" s="57">
        <v>3.5847449999999998</v>
      </c>
      <c r="J1207" s="50">
        <v>3.07</v>
      </c>
      <c r="K1207" s="51">
        <f t="shared" si="152"/>
        <v>0.51474500000000001</v>
      </c>
      <c r="L1207" s="53">
        <f t="shared" si="147"/>
        <v>2.5552549999999998</v>
      </c>
      <c r="M1207" s="51">
        <f>IF(I1207="",0,IF(K1207&lt;0,Sayfa3!$P$5,Sayfa3!$S$5))</f>
        <v>0.15000000000000036</v>
      </c>
      <c r="N1207" s="52" t="str">
        <f>IF(E1207="","",IF(K1207&lt;Sayfa3!$P$5,"P",IF(K1207&gt;Sayfa3!$S$5,"P","")))</f>
        <v>P</v>
      </c>
      <c r="O1207" s="53">
        <f t="shared" si="145"/>
        <v>2.4052549999999995</v>
      </c>
      <c r="P1207" s="54">
        <f t="shared" si="146"/>
        <v>8.6199999999999992</v>
      </c>
      <c r="Q1207" s="55"/>
      <c r="R1207" s="56" t="s">
        <v>35</v>
      </c>
    </row>
    <row r="1208" spans="1:18" s="56" customFormat="1" ht="18" customHeight="1" outlineLevel="1">
      <c r="A1208" s="41">
        <f t="shared" si="151"/>
        <v>8.6199999999999992</v>
      </c>
      <c r="B1208" s="42">
        <f t="shared" si="148"/>
        <v>1197</v>
      </c>
      <c r="C1208" s="43">
        <v>41430</v>
      </c>
      <c r="D1208" s="44" t="str">
        <f t="shared" si="149"/>
        <v>Haziran 2013</v>
      </c>
      <c r="E1208" s="45" t="s">
        <v>35</v>
      </c>
      <c r="F1208" s="46">
        <v>3</v>
      </c>
      <c r="G1208" s="47">
        <v>6</v>
      </c>
      <c r="H1208" s="48">
        <f t="shared" si="150"/>
        <v>18</v>
      </c>
      <c r="I1208" s="57">
        <v>3.5847449999999998</v>
      </c>
      <c r="J1208" s="50">
        <v>3.07</v>
      </c>
      <c r="K1208" s="51">
        <f t="shared" si="152"/>
        <v>0.51474500000000001</v>
      </c>
      <c r="L1208" s="53">
        <f t="shared" si="147"/>
        <v>2.5552549999999998</v>
      </c>
      <c r="M1208" s="51">
        <f>IF(I1208="",0,IF(K1208&lt;0,Sayfa3!$P$5,Sayfa3!$S$5))</f>
        <v>0.15000000000000036</v>
      </c>
      <c r="N1208" s="52" t="str">
        <f>IF(E1208="","",IF(K1208&lt;Sayfa3!$P$5,"P",IF(K1208&gt;Sayfa3!$S$5,"P","")))</f>
        <v>P</v>
      </c>
      <c r="O1208" s="53">
        <f t="shared" si="145"/>
        <v>2.4052549999999995</v>
      </c>
      <c r="P1208" s="54">
        <f t="shared" si="146"/>
        <v>8.6199999999999992</v>
      </c>
      <c r="Q1208" s="55"/>
      <c r="R1208" s="56" t="s">
        <v>35</v>
      </c>
    </row>
    <row r="1209" spans="1:18" s="56" customFormat="1" ht="18" customHeight="1" outlineLevel="1">
      <c r="A1209" s="41">
        <f t="shared" si="151"/>
        <v>8.6199999999999992</v>
      </c>
      <c r="B1209" s="42">
        <f t="shared" si="148"/>
        <v>1198</v>
      </c>
      <c r="C1209" s="43">
        <v>41430</v>
      </c>
      <c r="D1209" s="44" t="str">
        <f t="shared" si="149"/>
        <v>Haziran 2013</v>
      </c>
      <c r="E1209" s="45" t="s">
        <v>35</v>
      </c>
      <c r="F1209" s="46">
        <v>3</v>
      </c>
      <c r="G1209" s="47">
        <v>6</v>
      </c>
      <c r="H1209" s="48">
        <f t="shared" si="150"/>
        <v>18</v>
      </c>
      <c r="I1209" s="57">
        <v>3.5847449999999998</v>
      </c>
      <c r="J1209" s="50">
        <v>3.07</v>
      </c>
      <c r="K1209" s="51">
        <f t="shared" si="152"/>
        <v>0.51474500000000001</v>
      </c>
      <c r="L1209" s="53">
        <f t="shared" si="147"/>
        <v>2.5552549999999998</v>
      </c>
      <c r="M1209" s="51">
        <f>IF(I1209="",0,IF(K1209&lt;0,Sayfa3!$P$5,Sayfa3!$S$5))</f>
        <v>0.15000000000000036</v>
      </c>
      <c r="N1209" s="52" t="str">
        <f>IF(E1209="","",IF(K1209&lt;Sayfa3!$P$5,"P",IF(K1209&gt;Sayfa3!$S$5,"P","")))</f>
        <v>P</v>
      </c>
      <c r="O1209" s="53">
        <f t="shared" si="145"/>
        <v>2.4052549999999995</v>
      </c>
      <c r="P1209" s="54">
        <f t="shared" si="146"/>
        <v>8.6199999999999992</v>
      </c>
      <c r="Q1209" s="55"/>
      <c r="R1209" s="56" t="s">
        <v>35</v>
      </c>
    </row>
    <row r="1210" spans="1:18" s="56" customFormat="1" ht="18" customHeight="1" outlineLevel="1">
      <c r="A1210" s="41">
        <f t="shared" si="151"/>
        <v>8.6199999999999992</v>
      </c>
      <c r="B1210" s="42">
        <f t="shared" si="148"/>
        <v>1199</v>
      </c>
      <c r="C1210" s="43">
        <v>41430</v>
      </c>
      <c r="D1210" s="44" t="str">
        <f t="shared" si="149"/>
        <v>Haziran 2013</v>
      </c>
      <c r="E1210" s="45" t="s">
        <v>35</v>
      </c>
      <c r="F1210" s="46">
        <v>7</v>
      </c>
      <c r="G1210" s="47">
        <v>6</v>
      </c>
      <c r="H1210" s="48">
        <f t="shared" si="150"/>
        <v>42</v>
      </c>
      <c r="I1210" s="57">
        <v>3.5847449999999998</v>
      </c>
      <c r="J1210" s="50">
        <v>3.07</v>
      </c>
      <c r="K1210" s="51">
        <f t="shared" si="152"/>
        <v>0.51474500000000001</v>
      </c>
      <c r="L1210" s="53">
        <f t="shared" si="147"/>
        <v>2.5552549999999998</v>
      </c>
      <c r="M1210" s="51">
        <f>IF(I1210="",0,IF(K1210&lt;0,Sayfa3!$P$5,Sayfa3!$S$5))</f>
        <v>0.15000000000000036</v>
      </c>
      <c r="N1210" s="52" t="str">
        <f>IF(E1210="","",IF(K1210&lt;Sayfa3!$P$5,"P",IF(K1210&gt;Sayfa3!$S$5,"P","")))</f>
        <v>P</v>
      </c>
      <c r="O1210" s="53">
        <f t="shared" si="145"/>
        <v>2.4052549999999995</v>
      </c>
      <c r="P1210" s="54">
        <f t="shared" si="146"/>
        <v>8.6199999999999992</v>
      </c>
      <c r="Q1210" s="55"/>
      <c r="R1210" s="56" t="s">
        <v>35</v>
      </c>
    </row>
    <row r="1211" spans="1:18" s="56" customFormat="1" ht="18" customHeight="1" outlineLevel="1">
      <c r="A1211" s="41">
        <f t="shared" si="151"/>
        <v>8.6199999999999992</v>
      </c>
      <c r="B1211" s="42">
        <f t="shared" si="148"/>
        <v>1200</v>
      </c>
      <c r="C1211" s="43">
        <v>41430</v>
      </c>
      <c r="D1211" s="44" t="str">
        <f t="shared" si="149"/>
        <v>Haziran 2013</v>
      </c>
      <c r="E1211" s="45" t="s">
        <v>35</v>
      </c>
      <c r="F1211" s="46">
        <v>5</v>
      </c>
      <c r="G1211" s="47">
        <v>6</v>
      </c>
      <c r="H1211" s="48">
        <f t="shared" si="150"/>
        <v>30</v>
      </c>
      <c r="I1211" s="57">
        <v>3.5847449999999998</v>
      </c>
      <c r="J1211" s="50">
        <v>3.07</v>
      </c>
      <c r="K1211" s="51">
        <f t="shared" si="152"/>
        <v>0.51474500000000001</v>
      </c>
      <c r="L1211" s="53">
        <f t="shared" si="147"/>
        <v>2.5552549999999998</v>
      </c>
      <c r="M1211" s="51">
        <f>IF(I1211="",0,IF(K1211&lt;0,Sayfa3!$P$5,Sayfa3!$S$5))</f>
        <v>0.15000000000000036</v>
      </c>
      <c r="N1211" s="52" t="str">
        <f>IF(E1211="","",IF(K1211&lt;Sayfa3!$P$5,"P",IF(K1211&gt;Sayfa3!$S$5,"P","")))</f>
        <v>P</v>
      </c>
      <c r="O1211" s="53">
        <f t="shared" si="145"/>
        <v>2.4052549999999995</v>
      </c>
      <c r="P1211" s="54">
        <f t="shared" si="146"/>
        <v>8.6199999999999992</v>
      </c>
      <c r="Q1211" s="55"/>
      <c r="R1211" s="56" t="s">
        <v>35</v>
      </c>
    </row>
    <row r="1212" spans="1:18" s="56" customFormat="1" ht="18" customHeight="1" outlineLevel="1">
      <c r="A1212" s="41">
        <f t="shared" si="151"/>
        <v>8.6199999999999992</v>
      </c>
      <c r="B1212" s="42">
        <f t="shared" si="148"/>
        <v>1201</v>
      </c>
      <c r="C1212" s="43">
        <v>41430</v>
      </c>
      <c r="D1212" s="44" t="str">
        <f t="shared" si="149"/>
        <v>Haziran 2013</v>
      </c>
      <c r="E1212" s="45" t="s">
        <v>35</v>
      </c>
      <c r="F1212" s="46">
        <v>2</v>
      </c>
      <c r="G1212" s="47">
        <v>6</v>
      </c>
      <c r="H1212" s="48">
        <f t="shared" si="150"/>
        <v>12</v>
      </c>
      <c r="I1212" s="57">
        <v>3.5847449999999998</v>
      </c>
      <c r="J1212" s="50">
        <v>3.07</v>
      </c>
      <c r="K1212" s="51">
        <f t="shared" si="152"/>
        <v>0.51474500000000001</v>
      </c>
      <c r="L1212" s="53">
        <f t="shared" si="147"/>
        <v>2.5552549999999998</v>
      </c>
      <c r="M1212" s="51">
        <f>IF(I1212="",0,IF(K1212&lt;0,Sayfa3!$P$5,Sayfa3!$S$5))</f>
        <v>0.15000000000000036</v>
      </c>
      <c r="N1212" s="52" t="str">
        <f>IF(E1212="","",IF(K1212&lt;Sayfa3!$P$5,"P",IF(K1212&gt;Sayfa3!$S$5,"P","")))</f>
        <v>P</v>
      </c>
      <c r="O1212" s="53">
        <f t="shared" si="145"/>
        <v>2.4052549999999995</v>
      </c>
      <c r="P1212" s="54">
        <f t="shared" si="146"/>
        <v>8.6199999999999992</v>
      </c>
      <c r="Q1212" s="55"/>
      <c r="R1212" s="56" t="s">
        <v>35</v>
      </c>
    </row>
    <row r="1213" spans="1:18" s="56" customFormat="1" ht="18" customHeight="1" outlineLevel="1">
      <c r="A1213" s="41">
        <f t="shared" si="151"/>
        <v>8.6199999999999992</v>
      </c>
      <c r="B1213" s="42">
        <f t="shared" si="148"/>
        <v>1202</v>
      </c>
      <c r="C1213" s="43">
        <v>41430</v>
      </c>
      <c r="D1213" s="44" t="str">
        <f t="shared" si="149"/>
        <v>Haziran 2013</v>
      </c>
      <c r="E1213" s="45" t="s">
        <v>35</v>
      </c>
      <c r="F1213" s="46">
        <v>3</v>
      </c>
      <c r="G1213" s="47">
        <v>6</v>
      </c>
      <c r="H1213" s="48">
        <f t="shared" si="150"/>
        <v>18</v>
      </c>
      <c r="I1213" s="57">
        <v>3.5847449999999998</v>
      </c>
      <c r="J1213" s="50">
        <v>3.07</v>
      </c>
      <c r="K1213" s="51">
        <f t="shared" si="152"/>
        <v>0.51474500000000001</v>
      </c>
      <c r="L1213" s="53">
        <f t="shared" si="147"/>
        <v>2.5552549999999998</v>
      </c>
      <c r="M1213" s="51">
        <f>IF(I1213="",0,IF(K1213&lt;0,Sayfa3!$P$5,Sayfa3!$S$5))</f>
        <v>0.15000000000000036</v>
      </c>
      <c r="N1213" s="52" t="str">
        <f>IF(E1213="","",IF(K1213&lt;Sayfa3!$P$5,"P",IF(K1213&gt;Sayfa3!$S$5,"P","")))</f>
        <v>P</v>
      </c>
      <c r="O1213" s="53">
        <f t="shared" si="145"/>
        <v>2.4052549999999995</v>
      </c>
      <c r="P1213" s="54">
        <f t="shared" si="146"/>
        <v>8.6199999999999992</v>
      </c>
      <c r="Q1213" s="55"/>
      <c r="R1213" s="56" t="s">
        <v>35</v>
      </c>
    </row>
    <row r="1214" spans="1:18" s="56" customFormat="1" ht="18" customHeight="1" outlineLevel="1">
      <c r="A1214" s="41">
        <f t="shared" si="151"/>
        <v>8.6199999999999992</v>
      </c>
      <c r="B1214" s="42">
        <f t="shared" si="148"/>
        <v>1203</v>
      </c>
      <c r="C1214" s="43">
        <v>41430</v>
      </c>
      <c r="D1214" s="44" t="str">
        <f t="shared" si="149"/>
        <v>Haziran 2013</v>
      </c>
      <c r="E1214" s="45" t="s">
        <v>35</v>
      </c>
      <c r="F1214" s="46">
        <v>7</v>
      </c>
      <c r="G1214" s="47">
        <v>6</v>
      </c>
      <c r="H1214" s="48">
        <f t="shared" si="150"/>
        <v>42</v>
      </c>
      <c r="I1214" s="57">
        <v>3.5847449999999998</v>
      </c>
      <c r="J1214" s="50">
        <v>3.07</v>
      </c>
      <c r="K1214" s="51">
        <f t="shared" si="152"/>
        <v>0.51474500000000001</v>
      </c>
      <c r="L1214" s="53">
        <f t="shared" si="147"/>
        <v>2.5552549999999998</v>
      </c>
      <c r="M1214" s="51">
        <f>IF(I1214="",0,IF(K1214&lt;0,Sayfa3!$P$5,Sayfa3!$S$5))</f>
        <v>0.15000000000000036</v>
      </c>
      <c r="N1214" s="52" t="str">
        <f>IF(E1214="","",IF(K1214&lt;Sayfa3!$P$5,"P",IF(K1214&gt;Sayfa3!$S$5,"P","")))</f>
        <v>P</v>
      </c>
      <c r="O1214" s="53">
        <f t="shared" si="145"/>
        <v>2.4052549999999995</v>
      </c>
      <c r="P1214" s="54">
        <f t="shared" si="146"/>
        <v>8.6199999999999992</v>
      </c>
      <c r="Q1214" s="55"/>
      <c r="R1214" s="56" t="s">
        <v>35</v>
      </c>
    </row>
    <row r="1215" spans="1:18" s="56" customFormat="1" ht="18" customHeight="1" outlineLevel="1">
      <c r="A1215" s="41">
        <f t="shared" si="151"/>
        <v>8.6199999999999992</v>
      </c>
      <c r="B1215" s="42">
        <f t="shared" si="148"/>
        <v>1204</v>
      </c>
      <c r="C1215" s="43">
        <v>41430</v>
      </c>
      <c r="D1215" s="44" t="str">
        <f t="shared" si="149"/>
        <v>Haziran 2013</v>
      </c>
      <c r="E1215" s="45" t="s">
        <v>35</v>
      </c>
      <c r="F1215" s="46">
        <v>7</v>
      </c>
      <c r="G1215" s="47">
        <v>6</v>
      </c>
      <c r="H1215" s="48">
        <f t="shared" si="150"/>
        <v>42</v>
      </c>
      <c r="I1215" s="57">
        <v>3.5847449999999998</v>
      </c>
      <c r="J1215" s="50">
        <v>3.07</v>
      </c>
      <c r="K1215" s="51">
        <f t="shared" si="152"/>
        <v>0.51474500000000001</v>
      </c>
      <c r="L1215" s="53">
        <f t="shared" si="147"/>
        <v>2.5552549999999998</v>
      </c>
      <c r="M1215" s="51">
        <f>IF(I1215="",0,IF(K1215&lt;0,Sayfa3!$P$5,Sayfa3!$S$5))</f>
        <v>0.15000000000000036</v>
      </c>
      <c r="N1215" s="52" t="str">
        <f>IF(E1215="","",IF(K1215&lt;Sayfa3!$P$5,"P",IF(K1215&gt;Sayfa3!$S$5,"P","")))</f>
        <v>P</v>
      </c>
      <c r="O1215" s="53">
        <f t="shared" si="145"/>
        <v>2.4052549999999995</v>
      </c>
      <c r="P1215" s="54">
        <f t="shared" si="146"/>
        <v>8.6199999999999992</v>
      </c>
      <c r="Q1215" s="55"/>
      <c r="R1215" s="56" t="s">
        <v>35</v>
      </c>
    </row>
    <row r="1216" spans="1:18" s="56" customFormat="1" ht="18" customHeight="1" outlineLevel="1">
      <c r="A1216" s="41">
        <f t="shared" si="151"/>
        <v>8.6199999999999992</v>
      </c>
      <c r="B1216" s="42">
        <f t="shared" si="148"/>
        <v>1205</v>
      </c>
      <c r="C1216" s="43">
        <v>41430</v>
      </c>
      <c r="D1216" s="44" t="str">
        <f t="shared" si="149"/>
        <v>Haziran 2013</v>
      </c>
      <c r="E1216" s="45" t="s">
        <v>35</v>
      </c>
      <c r="F1216" s="46">
        <v>3</v>
      </c>
      <c r="G1216" s="47">
        <v>6</v>
      </c>
      <c r="H1216" s="48">
        <f t="shared" si="150"/>
        <v>18</v>
      </c>
      <c r="I1216" s="57">
        <v>3.5847449999999998</v>
      </c>
      <c r="J1216" s="50">
        <v>3.07</v>
      </c>
      <c r="K1216" s="51">
        <f t="shared" si="152"/>
        <v>0.51474500000000001</v>
      </c>
      <c r="L1216" s="53">
        <f t="shared" si="147"/>
        <v>2.5552549999999998</v>
      </c>
      <c r="M1216" s="51">
        <f>IF(I1216="",0,IF(K1216&lt;0,Sayfa3!$P$5,Sayfa3!$S$5))</f>
        <v>0.15000000000000036</v>
      </c>
      <c r="N1216" s="52" t="str">
        <f>IF(E1216="","",IF(K1216&lt;Sayfa3!$P$5,"P",IF(K1216&gt;Sayfa3!$S$5,"P","")))</f>
        <v>P</v>
      </c>
      <c r="O1216" s="53">
        <f t="shared" si="145"/>
        <v>2.4052549999999995</v>
      </c>
      <c r="P1216" s="54">
        <f t="shared" si="146"/>
        <v>8.6199999999999992</v>
      </c>
      <c r="Q1216" s="55"/>
      <c r="R1216" s="56" t="s">
        <v>35</v>
      </c>
    </row>
    <row r="1217" spans="1:18" s="56" customFormat="1" ht="18" customHeight="1" outlineLevel="1">
      <c r="A1217" s="41">
        <f t="shared" si="151"/>
        <v>8.6199999999999992</v>
      </c>
      <c r="B1217" s="42">
        <f t="shared" si="148"/>
        <v>1206</v>
      </c>
      <c r="C1217" s="43">
        <v>41430</v>
      </c>
      <c r="D1217" s="44" t="str">
        <f t="shared" si="149"/>
        <v>Haziran 2013</v>
      </c>
      <c r="E1217" s="45" t="s">
        <v>35</v>
      </c>
      <c r="F1217" s="46">
        <v>3</v>
      </c>
      <c r="G1217" s="47">
        <v>6</v>
      </c>
      <c r="H1217" s="48">
        <f t="shared" si="150"/>
        <v>18</v>
      </c>
      <c r="I1217" s="57">
        <v>3.5847449999999998</v>
      </c>
      <c r="J1217" s="50">
        <v>3.07</v>
      </c>
      <c r="K1217" s="51">
        <f t="shared" si="152"/>
        <v>0.51474500000000001</v>
      </c>
      <c r="L1217" s="53">
        <f t="shared" si="147"/>
        <v>2.5552549999999998</v>
      </c>
      <c r="M1217" s="51">
        <f>IF(I1217="",0,IF(K1217&lt;0,Sayfa3!$P$5,Sayfa3!$S$5))</f>
        <v>0.15000000000000036</v>
      </c>
      <c r="N1217" s="52" t="str">
        <f>IF(E1217="","",IF(K1217&lt;Sayfa3!$P$5,"P",IF(K1217&gt;Sayfa3!$S$5,"P","")))</f>
        <v>P</v>
      </c>
      <c r="O1217" s="53">
        <f t="shared" si="145"/>
        <v>2.4052549999999995</v>
      </c>
      <c r="P1217" s="54">
        <f t="shared" si="146"/>
        <v>8.6199999999999992</v>
      </c>
      <c r="Q1217" s="55"/>
      <c r="R1217" s="56" t="s">
        <v>35</v>
      </c>
    </row>
    <row r="1218" spans="1:18" s="56" customFormat="1" ht="18" customHeight="1" outlineLevel="1">
      <c r="A1218" s="41">
        <f t="shared" si="151"/>
        <v>8.6199999999999992</v>
      </c>
      <c r="B1218" s="42">
        <f t="shared" si="148"/>
        <v>1207</v>
      </c>
      <c r="C1218" s="43">
        <v>41430</v>
      </c>
      <c r="D1218" s="44" t="str">
        <f t="shared" si="149"/>
        <v>Haziran 2013</v>
      </c>
      <c r="E1218" s="45" t="s">
        <v>35</v>
      </c>
      <c r="F1218" s="46">
        <v>7</v>
      </c>
      <c r="G1218" s="47">
        <v>6</v>
      </c>
      <c r="H1218" s="48">
        <f t="shared" si="150"/>
        <v>42</v>
      </c>
      <c r="I1218" s="57">
        <v>3.5847449999999998</v>
      </c>
      <c r="J1218" s="50">
        <v>3.07</v>
      </c>
      <c r="K1218" s="51">
        <f t="shared" si="152"/>
        <v>0.51474500000000001</v>
      </c>
      <c r="L1218" s="53">
        <f t="shared" si="147"/>
        <v>2.5552549999999998</v>
      </c>
      <c r="M1218" s="51">
        <f>IF(I1218="",0,IF(K1218&lt;0,Sayfa3!$P$5,Sayfa3!$S$5))</f>
        <v>0.15000000000000036</v>
      </c>
      <c r="N1218" s="52" t="str">
        <f>IF(E1218="","",IF(K1218&lt;Sayfa3!$P$5,"P",IF(K1218&gt;Sayfa3!$S$5,"P","")))</f>
        <v>P</v>
      </c>
      <c r="O1218" s="53">
        <f t="shared" si="145"/>
        <v>2.4052549999999995</v>
      </c>
      <c r="P1218" s="54">
        <f t="shared" si="146"/>
        <v>8.6199999999999992</v>
      </c>
      <c r="Q1218" s="55"/>
      <c r="R1218" s="56" t="s">
        <v>35</v>
      </c>
    </row>
    <row r="1219" spans="1:18" s="56" customFormat="1" ht="18" customHeight="1" outlineLevel="1">
      <c r="A1219" s="41">
        <f t="shared" si="151"/>
        <v>8.6199999999999992</v>
      </c>
      <c r="B1219" s="42">
        <f t="shared" si="148"/>
        <v>1208</v>
      </c>
      <c r="C1219" s="43">
        <v>41430</v>
      </c>
      <c r="D1219" s="44" t="str">
        <f t="shared" si="149"/>
        <v>Haziran 2013</v>
      </c>
      <c r="E1219" s="45" t="s">
        <v>35</v>
      </c>
      <c r="F1219" s="46">
        <v>4</v>
      </c>
      <c r="G1219" s="47">
        <v>6</v>
      </c>
      <c r="H1219" s="48">
        <f t="shared" si="150"/>
        <v>24</v>
      </c>
      <c r="I1219" s="57">
        <v>3.5847449999999998</v>
      </c>
      <c r="J1219" s="50">
        <v>3.07</v>
      </c>
      <c r="K1219" s="51">
        <f t="shared" si="152"/>
        <v>0.51474500000000001</v>
      </c>
      <c r="L1219" s="53">
        <f t="shared" si="147"/>
        <v>2.5552549999999998</v>
      </c>
      <c r="M1219" s="51">
        <f>IF(I1219="",0,IF(K1219&lt;0,Sayfa3!$P$5,Sayfa3!$S$5))</f>
        <v>0.15000000000000036</v>
      </c>
      <c r="N1219" s="52" t="str">
        <f>IF(E1219="","",IF(K1219&lt;Sayfa3!$P$5,"P",IF(K1219&gt;Sayfa3!$S$5,"P","")))</f>
        <v>P</v>
      </c>
      <c r="O1219" s="53">
        <f t="shared" si="145"/>
        <v>2.4052549999999995</v>
      </c>
      <c r="P1219" s="54">
        <f t="shared" si="146"/>
        <v>8.6199999999999992</v>
      </c>
      <c r="Q1219" s="55"/>
      <c r="R1219" s="56" t="s">
        <v>35</v>
      </c>
    </row>
    <row r="1220" spans="1:18" s="56" customFormat="1" ht="18" customHeight="1" outlineLevel="1">
      <c r="A1220" s="41">
        <f t="shared" si="151"/>
        <v>8.6199999999999992</v>
      </c>
      <c r="B1220" s="42">
        <f t="shared" si="148"/>
        <v>1209</v>
      </c>
      <c r="C1220" s="43">
        <v>41430</v>
      </c>
      <c r="D1220" s="44" t="str">
        <f t="shared" si="149"/>
        <v>Haziran 2013</v>
      </c>
      <c r="E1220" s="45" t="s">
        <v>35</v>
      </c>
      <c r="F1220" s="46">
        <v>3</v>
      </c>
      <c r="G1220" s="47">
        <v>6</v>
      </c>
      <c r="H1220" s="48">
        <f t="shared" si="150"/>
        <v>18</v>
      </c>
      <c r="I1220" s="57">
        <v>3.5847449999999998</v>
      </c>
      <c r="J1220" s="50">
        <v>3.07</v>
      </c>
      <c r="K1220" s="51">
        <f t="shared" si="152"/>
        <v>0.51474500000000001</v>
      </c>
      <c r="L1220" s="53">
        <f t="shared" si="147"/>
        <v>2.5552549999999998</v>
      </c>
      <c r="M1220" s="51">
        <f>IF(I1220="",0,IF(K1220&lt;0,Sayfa3!$P$5,Sayfa3!$S$5))</f>
        <v>0.15000000000000036</v>
      </c>
      <c r="N1220" s="52" t="str">
        <f>IF(E1220="","",IF(K1220&lt;Sayfa3!$P$5,"P",IF(K1220&gt;Sayfa3!$S$5,"P","")))</f>
        <v>P</v>
      </c>
      <c r="O1220" s="53">
        <f t="shared" si="145"/>
        <v>2.4052549999999995</v>
      </c>
      <c r="P1220" s="54">
        <f t="shared" si="146"/>
        <v>8.6199999999999992</v>
      </c>
      <c r="Q1220" s="55"/>
      <c r="R1220" s="56" t="s">
        <v>35</v>
      </c>
    </row>
    <row r="1221" spans="1:18" s="56" customFormat="1" ht="18" customHeight="1" outlineLevel="1">
      <c r="A1221" s="41">
        <f t="shared" si="151"/>
        <v>8.6199999999999992</v>
      </c>
      <c r="B1221" s="42">
        <f t="shared" si="148"/>
        <v>1210</v>
      </c>
      <c r="C1221" s="43">
        <v>41432</v>
      </c>
      <c r="D1221" s="44" t="str">
        <f t="shared" si="149"/>
        <v>Haziran 2013</v>
      </c>
      <c r="E1221" s="45" t="s">
        <v>35</v>
      </c>
      <c r="F1221" s="46">
        <v>10</v>
      </c>
      <c r="G1221" s="47">
        <v>6</v>
      </c>
      <c r="H1221" s="48">
        <f t="shared" si="150"/>
        <v>60</v>
      </c>
      <c r="I1221" s="57">
        <v>3.5847449999999998</v>
      </c>
      <c r="J1221" s="50">
        <v>3.07</v>
      </c>
      <c r="K1221" s="51">
        <f t="shared" si="152"/>
        <v>0.51474500000000001</v>
      </c>
      <c r="L1221" s="53">
        <f t="shared" si="147"/>
        <v>2.5552549999999998</v>
      </c>
      <c r="M1221" s="51">
        <f>IF(I1221="",0,IF(K1221&lt;0,Sayfa3!$P$5,Sayfa3!$S$5))</f>
        <v>0.15000000000000036</v>
      </c>
      <c r="N1221" s="52" t="str">
        <f>IF(E1221="","",IF(K1221&lt;Sayfa3!$P$5,"P",IF(K1221&gt;Sayfa3!$S$5,"P","")))</f>
        <v>P</v>
      </c>
      <c r="O1221" s="53">
        <f t="shared" si="145"/>
        <v>2.4052549999999995</v>
      </c>
      <c r="P1221" s="54">
        <f t="shared" si="146"/>
        <v>8.6199999999999992</v>
      </c>
      <c r="Q1221" s="55"/>
      <c r="R1221" s="56" t="s">
        <v>35</v>
      </c>
    </row>
    <row r="1222" spans="1:18" s="56" customFormat="1" ht="18" customHeight="1" outlineLevel="1">
      <c r="A1222" s="41">
        <f t="shared" si="151"/>
        <v>8.6199999999999992</v>
      </c>
      <c r="B1222" s="42">
        <f t="shared" si="148"/>
        <v>1211</v>
      </c>
      <c r="C1222" s="43">
        <v>41432</v>
      </c>
      <c r="D1222" s="44" t="str">
        <f t="shared" si="149"/>
        <v>Haziran 2013</v>
      </c>
      <c r="E1222" s="45" t="s">
        <v>35</v>
      </c>
      <c r="F1222" s="46">
        <v>7</v>
      </c>
      <c r="G1222" s="47">
        <v>6</v>
      </c>
      <c r="H1222" s="48">
        <f t="shared" si="150"/>
        <v>42</v>
      </c>
      <c r="I1222" s="57">
        <v>3.5847449999999998</v>
      </c>
      <c r="J1222" s="50">
        <v>3.07</v>
      </c>
      <c r="K1222" s="51">
        <f t="shared" si="152"/>
        <v>0.51474500000000001</v>
      </c>
      <c r="L1222" s="53">
        <f t="shared" si="147"/>
        <v>2.5552549999999998</v>
      </c>
      <c r="M1222" s="51">
        <f>IF(I1222="",0,IF(K1222&lt;0,Sayfa3!$P$5,Sayfa3!$S$5))</f>
        <v>0.15000000000000036</v>
      </c>
      <c r="N1222" s="52" t="str">
        <f>IF(E1222="","",IF(K1222&lt;Sayfa3!$P$5,"P",IF(K1222&gt;Sayfa3!$S$5,"P","")))</f>
        <v>P</v>
      </c>
      <c r="O1222" s="53">
        <f t="shared" si="145"/>
        <v>2.4052549999999995</v>
      </c>
      <c r="P1222" s="54">
        <f t="shared" si="146"/>
        <v>8.6199999999999992</v>
      </c>
      <c r="Q1222" s="55"/>
      <c r="R1222" s="56" t="s">
        <v>35</v>
      </c>
    </row>
    <row r="1223" spans="1:18" s="56" customFormat="1" ht="18" customHeight="1" outlineLevel="1">
      <c r="A1223" s="41">
        <f t="shared" si="151"/>
        <v>8.6199999999999992</v>
      </c>
      <c r="B1223" s="42">
        <f t="shared" si="148"/>
        <v>1212</v>
      </c>
      <c r="C1223" s="43">
        <v>41432</v>
      </c>
      <c r="D1223" s="44" t="str">
        <f t="shared" si="149"/>
        <v>Haziran 2013</v>
      </c>
      <c r="E1223" s="45" t="s">
        <v>35</v>
      </c>
      <c r="F1223" s="46">
        <v>7</v>
      </c>
      <c r="G1223" s="47">
        <v>6</v>
      </c>
      <c r="H1223" s="48">
        <f t="shared" si="150"/>
        <v>42</v>
      </c>
      <c r="I1223" s="57">
        <v>3.5847449999999998</v>
      </c>
      <c r="J1223" s="50">
        <v>3.07</v>
      </c>
      <c r="K1223" s="51">
        <f t="shared" si="152"/>
        <v>0.51474500000000001</v>
      </c>
      <c r="L1223" s="53">
        <f t="shared" si="147"/>
        <v>2.5552549999999998</v>
      </c>
      <c r="M1223" s="51">
        <f>IF(I1223="",0,IF(K1223&lt;0,Sayfa3!$P$5,Sayfa3!$S$5))</f>
        <v>0.15000000000000036</v>
      </c>
      <c r="N1223" s="52" t="str">
        <f>IF(E1223="","",IF(K1223&lt;Sayfa3!$P$5,"P",IF(K1223&gt;Sayfa3!$S$5,"P","")))</f>
        <v>P</v>
      </c>
      <c r="O1223" s="53">
        <f t="shared" si="145"/>
        <v>2.4052549999999995</v>
      </c>
      <c r="P1223" s="54">
        <f t="shared" si="146"/>
        <v>8.6199999999999992</v>
      </c>
      <c r="Q1223" s="55"/>
      <c r="R1223" s="56" t="s">
        <v>35</v>
      </c>
    </row>
    <row r="1224" spans="1:18" s="56" customFormat="1" ht="18" customHeight="1" outlineLevel="1">
      <c r="A1224" s="41">
        <f t="shared" si="151"/>
        <v>8.6199999999999992</v>
      </c>
      <c r="B1224" s="42">
        <f t="shared" si="148"/>
        <v>1213</v>
      </c>
      <c r="C1224" s="43">
        <v>41434</v>
      </c>
      <c r="D1224" s="44" t="str">
        <f t="shared" si="149"/>
        <v>Haziran 2013</v>
      </c>
      <c r="E1224" s="45" t="s">
        <v>35</v>
      </c>
      <c r="F1224" s="46">
        <v>7</v>
      </c>
      <c r="G1224" s="47">
        <v>6</v>
      </c>
      <c r="H1224" s="48">
        <f t="shared" si="150"/>
        <v>42</v>
      </c>
      <c r="I1224" s="57">
        <v>3.5847449999999998</v>
      </c>
      <c r="J1224" s="50">
        <v>3.07</v>
      </c>
      <c r="K1224" s="51">
        <f t="shared" si="152"/>
        <v>0.51474500000000001</v>
      </c>
      <c r="L1224" s="53">
        <f t="shared" si="147"/>
        <v>2.5552549999999998</v>
      </c>
      <c r="M1224" s="51">
        <f>IF(I1224="",0,IF(K1224&lt;0,Sayfa3!$P$5,Sayfa3!$S$5))</f>
        <v>0.15000000000000036</v>
      </c>
      <c r="N1224" s="52" t="str">
        <f>IF(E1224="","",IF(K1224&lt;Sayfa3!$P$5,"P",IF(K1224&gt;Sayfa3!$S$5,"P","")))</f>
        <v>P</v>
      </c>
      <c r="O1224" s="53">
        <f t="shared" si="145"/>
        <v>2.4052549999999995</v>
      </c>
      <c r="P1224" s="54">
        <f t="shared" si="146"/>
        <v>8.6199999999999992</v>
      </c>
      <c r="Q1224" s="55"/>
      <c r="R1224" s="56" t="s">
        <v>35</v>
      </c>
    </row>
    <row r="1225" spans="1:18" s="56" customFormat="1" ht="18" customHeight="1" outlineLevel="1">
      <c r="A1225" s="41">
        <f t="shared" si="151"/>
        <v>8.6199999999999992</v>
      </c>
      <c r="B1225" s="42">
        <f t="shared" si="148"/>
        <v>1214</v>
      </c>
      <c r="C1225" s="43">
        <v>41434</v>
      </c>
      <c r="D1225" s="44" t="str">
        <f t="shared" si="149"/>
        <v>Haziran 2013</v>
      </c>
      <c r="E1225" s="45" t="s">
        <v>35</v>
      </c>
      <c r="F1225" s="46">
        <v>3</v>
      </c>
      <c r="G1225" s="47">
        <v>6</v>
      </c>
      <c r="H1225" s="48">
        <f t="shared" si="150"/>
        <v>18</v>
      </c>
      <c r="I1225" s="57">
        <v>3.5847449999999998</v>
      </c>
      <c r="J1225" s="50">
        <v>3.07</v>
      </c>
      <c r="K1225" s="51">
        <f t="shared" si="152"/>
        <v>0.51474500000000001</v>
      </c>
      <c r="L1225" s="53">
        <f t="shared" si="147"/>
        <v>2.5552549999999998</v>
      </c>
      <c r="M1225" s="51">
        <f>IF(I1225="",0,IF(K1225&lt;0,Sayfa3!$P$5,Sayfa3!$S$5))</f>
        <v>0.15000000000000036</v>
      </c>
      <c r="N1225" s="52" t="str">
        <f>IF(E1225="","",IF(K1225&lt;Sayfa3!$P$5,"P",IF(K1225&gt;Sayfa3!$S$5,"P","")))</f>
        <v>P</v>
      </c>
      <c r="O1225" s="53">
        <f t="shared" si="145"/>
        <v>2.4052549999999995</v>
      </c>
      <c r="P1225" s="54">
        <f t="shared" si="146"/>
        <v>8.6199999999999992</v>
      </c>
      <c r="Q1225" s="55"/>
      <c r="R1225" s="56" t="s">
        <v>35</v>
      </c>
    </row>
    <row r="1226" spans="1:18" s="56" customFormat="1" ht="18" customHeight="1" outlineLevel="1">
      <c r="A1226" s="41">
        <f t="shared" si="151"/>
        <v>8.6199999999999992</v>
      </c>
      <c r="B1226" s="42">
        <f t="shared" si="148"/>
        <v>1215</v>
      </c>
      <c r="C1226" s="43">
        <v>41434</v>
      </c>
      <c r="D1226" s="44" t="str">
        <f t="shared" si="149"/>
        <v>Haziran 2013</v>
      </c>
      <c r="E1226" s="45" t="s">
        <v>35</v>
      </c>
      <c r="F1226" s="46">
        <v>5</v>
      </c>
      <c r="G1226" s="47">
        <v>6</v>
      </c>
      <c r="H1226" s="48">
        <f t="shared" si="150"/>
        <v>30</v>
      </c>
      <c r="I1226" s="57">
        <v>3.5847449999999998</v>
      </c>
      <c r="J1226" s="50">
        <v>3.07</v>
      </c>
      <c r="K1226" s="51">
        <f t="shared" si="152"/>
        <v>0.51474500000000001</v>
      </c>
      <c r="L1226" s="53">
        <f t="shared" si="147"/>
        <v>2.5552549999999998</v>
      </c>
      <c r="M1226" s="51">
        <f>IF(I1226="",0,IF(K1226&lt;0,Sayfa3!$P$5,Sayfa3!$S$5))</f>
        <v>0.15000000000000036</v>
      </c>
      <c r="N1226" s="52" t="str">
        <f>IF(E1226="","",IF(K1226&lt;Sayfa3!$P$5,"P",IF(K1226&gt;Sayfa3!$S$5,"P","")))</f>
        <v>P</v>
      </c>
      <c r="O1226" s="53">
        <f t="shared" si="145"/>
        <v>2.4052549999999995</v>
      </c>
      <c r="P1226" s="54">
        <f t="shared" si="146"/>
        <v>8.6199999999999992</v>
      </c>
      <c r="Q1226" s="55"/>
      <c r="R1226" s="56" t="s">
        <v>35</v>
      </c>
    </row>
    <row r="1227" spans="1:18" s="56" customFormat="1" ht="18" customHeight="1" outlineLevel="1">
      <c r="A1227" s="41">
        <f t="shared" si="151"/>
        <v>8.6199999999999992</v>
      </c>
      <c r="B1227" s="42">
        <f t="shared" si="148"/>
        <v>1216</v>
      </c>
      <c r="C1227" s="43">
        <v>41434</v>
      </c>
      <c r="D1227" s="44" t="str">
        <f t="shared" si="149"/>
        <v>Haziran 2013</v>
      </c>
      <c r="E1227" s="45" t="s">
        <v>35</v>
      </c>
      <c r="F1227" s="46">
        <v>7</v>
      </c>
      <c r="G1227" s="47">
        <v>6</v>
      </c>
      <c r="H1227" s="48">
        <f t="shared" si="150"/>
        <v>42</v>
      </c>
      <c r="I1227" s="57">
        <v>3.5847449999999998</v>
      </c>
      <c r="J1227" s="50">
        <v>3.07</v>
      </c>
      <c r="K1227" s="51">
        <f t="shared" si="152"/>
        <v>0.51474500000000001</v>
      </c>
      <c r="L1227" s="53">
        <f t="shared" si="147"/>
        <v>2.5552549999999998</v>
      </c>
      <c r="M1227" s="51">
        <f>IF(I1227="",0,IF(K1227&lt;0,Sayfa3!$P$5,Sayfa3!$S$5))</f>
        <v>0.15000000000000036</v>
      </c>
      <c r="N1227" s="52" t="str">
        <f>IF(E1227="","",IF(K1227&lt;Sayfa3!$P$5,"P",IF(K1227&gt;Sayfa3!$S$5,"P","")))</f>
        <v>P</v>
      </c>
      <c r="O1227" s="53">
        <f t="shared" si="145"/>
        <v>2.4052549999999995</v>
      </c>
      <c r="P1227" s="54">
        <f t="shared" si="146"/>
        <v>8.6199999999999992</v>
      </c>
      <c r="Q1227" s="55"/>
      <c r="R1227" s="56" t="s">
        <v>35</v>
      </c>
    </row>
    <row r="1228" spans="1:18" s="56" customFormat="1" ht="18" customHeight="1" outlineLevel="1">
      <c r="A1228" s="41">
        <f t="shared" si="151"/>
        <v>8.6199999999999992</v>
      </c>
      <c r="B1228" s="42">
        <f t="shared" si="148"/>
        <v>1217</v>
      </c>
      <c r="C1228" s="43">
        <v>41434</v>
      </c>
      <c r="D1228" s="44" t="str">
        <f t="shared" si="149"/>
        <v>Haziran 2013</v>
      </c>
      <c r="E1228" s="45" t="s">
        <v>35</v>
      </c>
      <c r="F1228" s="46">
        <v>3</v>
      </c>
      <c r="G1228" s="47">
        <v>6</v>
      </c>
      <c r="H1228" s="48">
        <f t="shared" si="150"/>
        <v>18</v>
      </c>
      <c r="I1228" s="57">
        <v>3.5847449999999998</v>
      </c>
      <c r="J1228" s="50">
        <v>3.07</v>
      </c>
      <c r="K1228" s="51">
        <f t="shared" si="152"/>
        <v>0.51474500000000001</v>
      </c>
      <c r="L1228" s="53">
        <f t="shared" si="147"/>
        <v>2.5552549999999998</v>
      </c>
      <c r="M1228" s="51">
        <f>IF(I1228="",0,IF(K1228&lt;0,Sayfa3!$P$5,Sayfa3!$S$5))</f>
        <v>0.15000000000000036</v>
      </c>
      <c r="N1228" s="52" t="str">
        <f>IF(E1228="","",IF(K1228&lt;Sayfa3!$P$5,"P",IF(K1228&gt;Sayfa3!$S$5,"P","")))</f>
        <v>P</v>
      </c>
      <c r="O1228" s="53">
        <f t="shared" ref="O1228:O1291" si="153">IF(N1228="",0,L1228-M1228)</f>
        <v>2.4052549999999995</v>
      </c>
      <c r="P1228" s="54">
        <f t="shared" ref="P1228:P1291" si="154">ROUND(I1228*O1228,2)</f>
        <v>8.6199999999999992</v>
      </c>
      <c r="Q1228" s="55"/>
      <c r="R1228" s="56" t="s">
        <v>35</v>
      </c>
    </row>
    <row r="1229" spans="1:18" s="56" customFormat="1" ht="18" customHeight="1" outlineLevel="1">
      <c r="A1229" s="41">
        <f t="shared" si="151"/>
        <v>8.6199999999999992</v>
      </c>
      <c r="B1229" s="42">
        <f t="shared" si="148"/>
        <v>1218</v>
      </c>
      <c r="C1229" s="43">
        <v>41436</v>
      </c>
      <c r="D1229" s="44" t="str">
        <f t="shared" si="149"/>
        <v>Haziran 2013</v>
      </c>
      <c r="E1229" s="45" t="s">
        <v>35</v>
      </c>
      <c r="F1229" s="46">
        <v>7</v>
      </c>
      <c r="G1229" s="47">
        <v>6</v>
      </c>
      <c r="H1229" s="48">
        <f t="shared" si="150"/>
        <v>42</v>
      </c>
      <c r="I1229" s="57">
        <v>3.5847449999999998</v>
      </c>
      <c r="J1229" s="50">
        <v>3.07</v>
      </c>
      <c r="K1229" s="51">
        <f t="shared" si="152"/>
        <v>0.51474500000000001</v>
      </c>
      <c r="L1229" s="53">
        <f t="shared" ref="L1229:L1292" si="155">J1229-K1229</f>
        <v>2.5552549999999998</v>
      </c>
      <c r="M1229" s="51">
        <f>IF(I1229="",0,IF(K1229&lt;0,Sayfa3!$P$5,Sayfa3!$S$5))</f>
        <v>0.15000000000000036</v>
      </c>
      <c r="N1229" s="52" t="str">
        <f>IF(E1229="","",IF(K1229&lt;Sayfa3!$P$5,"P",IF(K1229&gt;Sayfa3!$S$5,"P","")))</f>
        <v>P</v>
      </c>
      <c r="O1229" s="53">
        <f t="shared" si="153"/>
        <v>2.4052549999999995</v>
      </c>
      <c r="P1229" s="54">
        <f t="shared" si="154"/>
        <v>8.6199999999999992</v>
      </c>
      <c r="Q1229" s="55"/>
      <c r="R1229" s="56" t="s">
        <v>35</v>
      </c>
    </row>
    <row r="1230" spans="1:18" s="56" customFormat="1" ht="18" customHeight="1" outlineLevel="1">
      <c r="A1230" s="41">
        <f t="shared" si="151"/>
        <v>8.6199999999999992</v>
      </c>
      <c r="B1230" s="42">
        <f t="shared" ref="B1230:B1293" si="156">IF(C1230&lt;&gt;"",B1229+1,"")</f>
        <v>1219</v>
      </c>
      <c r="C1230" s="43">
        <v>41436</v>
      </c>
      <c r="D1230" s="44" t="str">
        <f t="shared" ref="D1230:D1293" si="157">IF(C1230="","",CONCATENATE(TEXT(C1230,"AAAA")," ",TEXT(C1230,"YYYY")))</f>
        <v>Haziran 2013</v>
      </c>
      <c r="E1230" s="45" t="s">
        <v>35</v>
      </c>
      <c r="F1230" s="46">
        <v>3</v>
      </c>
      <c r="G1230" s="47">
        <v>6</v>
      </c>
      <c r="H1230" s="48">
        <f t="shared" ref="H1230:H1293" si="158">ROUND(F1230*G1230,2)</f>
        <v>18</v>
      </c>
      <c r="I1230" s="57">
        <v>3.5847449999999998</v>
      </c>
      <c r="J1230" s="50">
        <v>3.07</v>
      </c>
      <c r="K1230" s="51">
        <f t="shared" si="152"/>
        <v>0.51474500000000001</v>
      </c>
      <c r="L1230" s="53">
        <f t="shared" si="155"/>
        <v>2.5552549999999998</v>
      </c>
      <c r="M1230" s="51">
        <f>IF(I1230="",0,IF(K1230&lt;0,Sayfa3!$P$5,Sayfa3!$S$5))</f>
        <v>0.15000000000000036</v>
      </c>
      <c r="N1230" s="52" t="str">
        <f>IF(E1230="","",IF(K1230&lt;Sayfa3!$P$5,"P",IF(K1230&gt;Sayfa3!$S$5,"P","")))</f>
        <v>P</v>
      </c>
      <c r="O1230" s="53">
        <f t="shared" si="153"/>
        <v>2.4052549999999995</v>
      </c>
      <c r="P1230" s="54">
        <f t="shared" si="154"/>
        <v>8.6199999999999992</v>
      </c>
      <c r="Q1230" s="55"/>
      <c r="R1230" s="56" t="s">
        <v>35</v>
      </c>
    </row>
    <row r="1231" spans="1:18" s="56" customFormat="1" ht="18" customHeight="1" outlineLevel="1">
      <c r="A1231" s="41">
        <f t="shared" si="151"/>
        <v>8.6199999999999992</v>
      </c>
      <c r="B1231" s="42">
        <f t="shared" si="156"/>
        <v>1220</v>
      </c>
      <c r="C1231" s="43">
        <v>41436</v>
      </c>
      <c r="D1231" s="44" t="str">
        <f t="shared" si="157"/>
        <v>Haziran 2013</v>
      </c>
      <c r="E1231" s="45" t="s">
        <v>35</v>
      </c>
      <c r="F1231" s="46">
        <v>7</v>
      </c>
      <c r="G1231" s="47">
        <v>6</v>
      </c>
      <c r="H1231" s="48">
        <f t="shared" si="158"/>
        <v>42</v>
      </c>
      <c r="I1231" s="57">
        <v>3.5847449999999998</v>
      </c>
      <c r="J1231" s="50">
        <v>3.07</v>
      </c>
      <c r="K1231" s="51">
        <f t="shared" si="152"/>
        <v>0.51474500000000001</v>
      </c>
      <c r="L1231" s="53">
        <f t="shared" si="155"/>
        <v>2.5552549999999998</v>
      </c>
      <c r="M1231" s="51">
        <f>IF(I1231="",0,IF(K1231&lt;0,Sayfa3!$P$5,Sayfa3!$S$5))</f>
        <v>0.15000000000000036</v>
      </c>
      <c r="N1231" s="52" t="str">
        <f>IF(E1231="","",IF(K1231&lt;Sayfa3!$P$5,"P",IF(K1231&gt;Sayfa3!$S$5,"P","")))</f>
        <v>P</v>
      </c>
      <c r="O1231" s="53">
        <f t="shared" si="153"/>
        <v>2.4052549999999995</v>
      </c>
      <c r="P1231" s="54">
        <f t="shared" si="154"/>
        <v>8.6199999999999992</v>
      </c>
      <c r="Q1231" s="55"/>
      <c r="R1231" s="56" t="s">
        <v>35</v>
      </c>
    </row>
    <row r="1232" spans="1:18" s="56" customFormat="1" ht="18" customHeight="1" outlineLevel="1">
      <c r="A1232" s="41">
        <f t="shared" si="151"/>
        <v>8.6199999999999992</v>
      </c>
      <c r="B1232" s="42">
        <f t="shared" si="156"/>
        <v>1221</v>
      </c>
      <c r="C1232" s="43">
        <v>41436</v>
      </c>
      <c r="D1232" s="44" t="str">
        <f t="shared" si="157"/>
        <v>Haziran 2013</v>
      </c>
      <c r="E1232" s="45" t="s">
        <v>35</v>
      </c>
      <c r="F1232" s="46">
        <v>3</v>
      </c>
      <c r="G1232" s="47">
        <v>6</v>
      </c>
      <c r="H1232" s="48">
        <f t="shared" si="158"/>
        <v>18</v>
      </c>
      <c r="I1232" s="57">
        <v>3.5847449999999998</v>
      </c>
      <c r="J1232" s="50">
        <v>3.07</v>
      </c>
      <c r="K1232" s="51">
        <f t="shared" si="152"/>
        <v>0.51474500000000001</v>
      </c>
      <c r="L1232" s="53">
        <f t="shared" si="155"/>
        <v>2.5552549999999998</v>
      </c>
      <c r="M1232" s="51">
        <f>IF(I1232="",0,IF(K1232&lt;0,Sayfa3!$P$5,Sayfa3!$S$5))</f>
        <v>0.15000000000000036</v>
      </c>
      <c r="N1232" s="52" t="str">
        <f>IF(E1232="","",IF(K1232&lt;Sayfa3!$P$5,"P",IF(K1232&gt;Sayfa3!$S$5,"P","")))</f>
        <v>P</v>
      </c>
      <c r="O1232" s="53">
        <f t="shared" si="153"/>
        <v>2.4052549999999995</v>
      </c>
      <c r="P1232" s="54">
        <f t="shared" si="154"/>
        <v>8.6199999999999992</v>
      </c>
      <c r="Q1232" s="55"/>
      <c r="R1232" s="56" t="s">
        <v>35</v>
      </c>
    </row>
    <row r="1233" spans="1:18" s="56" customFormat="1" ht="18" customHeight="1" outlineLevel="1">
      <c r="A1233" s="41">
        <f t="shared" ref="A1233:A1296" si="159">IF(P1233="","",P1233)</f>
        <v>8.6199999999999992</v>
      </c>
      <c r="B1233" s="42">
        <f t="shared" si="156"/>
        <v>1222</v>
      </c>
      <c r="C1233" s="43">
        <v>41436</v>
      </c>
      <c r="D1233" s="44" t="str">
        <f t="shared" si="157"/>
        <v>Haziran 2013</v>
      </c>
      <c r="E1233" s="45" t="s">
        <v>35</v>
      </c>
      <c r="F1233" s="46">
        <v>7</v>
      </c>
      <c r="G1233" s="47">
        <v>6</v>
      </c>
      <c r="H1233" s="48">
        <f t="shared" si="158"/>
        <v>42</v>
      </c>
      <c r="I1233" s="57">
        <v>3.5847449999999998</v>
      </c>
      <c r="J1233" s="50">
        <v>3.07</v>
      </c>
      <c r="K1233" s="51">
        <f t="shared" si="152"/>
        <v>0.51474500000000001</v>
      </c>
      <c r="L1233" s="53">
        <f t="shared" si="155"/>
        <v>2.5552549999999998</v>
      </c>
      <c r="M1233" s="51">
        <f>IF(I1233="",0,IF(K1233&lt;0,Sayfa3!$P$5,Sayfa3!$S$5))</f>
        <v>0.15000000000000036</v>
      </c>
      <c r="N1233" s="52" t="str">
        <f>IF(E1233="","",IF(K1233&lt;Sayfa3!$P$5,"P",IF(K1233&gt;Sayfa3!$S$5,"P","")))</f>
        <v>P</v>
      </c>
      <c r="O1233" s="53">
        <f t="shared" si="153"/>
        <v>2.4052549999999995</v>
      </c>
      <c r="P1233" s="54">
        <f t="shared" si="154"/>
        <v>8.6199999999999992</v>
      </c>
      <c r="Q1233" s="55"/>
      <c r="R1233" s="56" t="s">
        <v>35</v>
      </c>
    </row>
    <row r="1234" spans="1:18" s="56" customFormat="1" ht="18" customHeight="1" outlineLevel="1">
      <c r="A1234" s="41">
        <f t="shared" si="159"/>
        <v>8.6199999999999992</v>
      </c>
      <c r="B1234" s="42">
        <f t="shared" si="156"/>
        <v>1223</v>
      </c>
      <c r="C1234" s="43">
        <v>41436</v>
      </c>
      <c r="D1234" s="44" t="str">
        <f t="shared" si="157"/>
        <v>Haziran 2013</v>
      </c>
      <c r="E1234" s="45" t="s">
        <v>35</v>
      </c>
      <c r="F1234" s="46">
        <v>3</v>
      </c>
      <c r="G1234" s="47">
        <v>6</v>
      </c>
      <c r="H1234" s="48">
        <f t="shared" si="158"/>
        <v>18</v>
      </c>
      <c r="I1234" s="57">
        <v>3.5847449999999998</v>
      </c>
      <c r="J1234" s="50">
        <v>3.07</v>
      </c>
      <c r="K1234" s="51">
        <f t="shared" si="152"/>
        <v>0.51474500000000001</v>
      </c>
      <c r="L1234" s="53">
        <f t="shared" si="155"/>
        <v>2.5552549999999998</v>
      </c>
      <c r="M1234" s="51">
        <f>IF(I1234="",0,IF(K1234&lt;0,Sayfa3!$P$5,Sayfa3!$S$5))</f>
        <v>0.15000000000000036</v>
      </c>
      <c r="N1234" s="52" t="str">
        <f>IF(E1234="","",IF(K1234&lt;Sayfa3!$P$5,"P",IF(K1234&gt;Sayfa3!$S$5,"P","")))</f>
        <v>P</v>
      </c>
      <c r="O1234" s="53">
        <f t="shared" si="153"/>
        <v>2.4052549999999995</v>
      </c>
      <c r="P1234" s="54">
        <f t="shared" si="154"/>
        <v>8.6199999999999992</v>
      </c>
      <c r="Q1234" s="55"/>
      <c r="R1234" s="56" t="s">
        <v>35</v>
      </c>
    </row>
    <row r="1235" spans="1:18" s="56" customFormat="1" ht="18" customHeight="1" outlineLevel="1">
      <c r="A1235" s="41">
        <f t="shared" si="159"/>
        <v>8.6199999999999992</v>
      </c>
      <c r="B1235" s="42">
        <f t="shared" si="156"/>
        <v>1224</v>
      </c>
      <c r="C1235" s="43">
        <v>41436</v>
      </c>
      <c r="D1235" s="44" t="str">
        <f t="shared" si="157"/>
        <v>Haziran 2013</v>
      </c>
      <c r="E1235" s="45" t="s">
        <v>35</v>
      </c>
      <c r="F1235" s="46">
        <v>5</v>
      </c>
      <c r="G1235" s="47">
        <v>6</v>
      </c>
      <c r="H1235" s="48">
        <f t="shared" si="158"/>
        <v>30</v>
      </c>
      <c r="I1235" s="57">
        <v>3.5847449999999998</v>
      </c>
      <c r="J1235" s="50">
        <v>3.07</v>
      </c>
      <c r="K1235" s="51">
        <f t="shared" si="152"/>
        <v>0.51474500000000001</v>
      </c>
      <c r="L1235" s="53">
        <f t="shared" si="155"/>
        <v>2.5552549999999998</v>
      </c>
      <c r="M1235" s="51">
        <f>IF(I1235="",0,IF(K1235&lt;0,Sayfa3!$P$5,Sayfa3!$S$5))</f>
        <v>0.15000000000000036</v>
      </c>
      <c r="N1235" s="52" t="str">
        <f>IF(E1235="","",IF(K1235&lt;Sayfa3!$P$5,"P",IF(K1235&gt;Sayfa3!$S$5,"P","")))</f>
        <v>P</v>
      </c>
      <c r="O1235" s="53">
        <f t="shared" si="153"/>
        <v>2.4052549999999995</v>
      </c>
      <c r="P1235" s="54">
        <f t="shared" si="154"/>
        <v>8.6199999999999992</v>
      </c>
      <c r="Q1235" s="55"/>
      <c r="R1235" s="56" t="s">
        <v>35</v>
      </c>
    </row>
    <row r="1236" spans="1:18" s="56" customFormat="1" ht="18" customHeight="1" outlineLevel="1">
      <c r="A1236" s="41">
        <f t="shared" si="159"/>
        <v>8.6199999999999992</v>
      </c>
      <c r="B1236" s="42">
        <f t="shared" si="156"/>
        <v>1225</v>
      </c>
      <c r="C1236" s="43">
        <v>41443</v>
      </c>
      <c r="D1236" s="44" t="str">
        <f t="shared" si="157"/>
        <v>Haziran 2013</v>
      </c>
      <c r="E1236" s="45" t="s">
        <v>35</v>
      </c>
      <c r="F1236" s="46">
        <v>7</v>
      </c>
      <c r="G1236" s="47">
        <v>6</v>
      </c>
      <c r="H1236" s="48">
        <f t="shared" si="158"/>
        <v>42</v>
      </c>
      <c r="I1236" s="57">
        <v>3.5847449999999998</v>
      </c>
      <c r="J1236" s="50">
        <v>3.07</v>
      </c>
      <c r="K1236" s="51">
        <f t="shared" si="152"/>
        <v>0.51474500000000001</v>
      </c>
      <c r="L1236" s="53">
        <f t="shared" si="155"/>
        <v>2.5552549999999998</v>
      </c>
      <c r="M1236" s="51">
        <f>IF(I1236="",0,IF(K1236&lt;0,Sayfa3!$P$5,Sayfa3!$S$5))</f>
        <v>0.15000000000000036</v>
      </c>
      <c r="N1236" s="52" t="str">
        <f>IF(E1236="","",IF(K1236&lt;Sayfa3!$P$5,"P",IF(K1236&gt;Sayfa3!$S$5,"P","")))</f>
        <v>P</v>
      </c>
      <c r="O1236" s="53">
        <f t="shared" si="153"/>
        <v>2.4052549999999995</v>
      </c>
      <c r="P1236" s="54">
        <f t="shared" si="154"/>
        <v>8.6199999999999992</v>
      </c>
      <c r="Q1236" s="55"/>
      <c r="R1236" s="56" t="s">
        <v>35</v>
      </c>
    </row>
    <row r="1237" spans="1:18" s="56" customFormat="1" ht="18" customHeight="1" outlineLevel="1">
      <c r="A1237" s="41">
        <f t="shared" si="159"/>
        <v>8.6199999999999992</v>
      </c>
      <c r="B1237" s="42">
        <f t="shared" si="156"/>
        <v>1226</v>
      </c>
      <c r="C1237" s="43">
        <v>41443</v>
      </c>
      <c r="D1237" s="44" t="str">
        <f t="shared" si="157"/>
        <v>Haziran 2013</v>
      </c>
      <c r="E1237" s="45" t="s">
        <v>35</v>
      </c>
      <c r="F1237" s="46">
        <v>3</v>
      </c>
      <c r="G1237" s="47">
        <v>6</v>
      </c>
      <c r="H1237" s="48">
        <f t="shared" si="158"/>
        <v>18</v>
      </c>
      <c r="I1237" s="57">
        <v>3.5847449999999998</v>
      </c>
      <c r="J1237" s="50">
        <v>3.07</v>
      </c>
      <c r="K1237" s="51">
        <f t="shared" si="152"/>
        <v>0.51474500000000001</v>
      </c>
      <c r="L1237" s="53">
        <f t="shared" si="155"/>
        <v>2.5552549999999998</v>
      </c>
      <c r="M1237" s="51">
        <f>IF(I1237="",0,IF(K1237&lt;0,Sayfa3!$P$5,Sayfa3!$S$5))</f>
        <v>0.15000000000000036</v>
      </c>
      <c r="N1237" s="52" t="str">
        <f>IF(E1237="","",IF(K1237&lt;Sayfa3!$P$5,"P",IF(K1237&gt;Sayfa3!$S$5,"P","")))</f>
        <v>P</v>
      </c>
      <c r="O1237" s="53">
        <f t="shared" si="153"/>
        <v>2.4052549999999995</v>
      </c>
      <c r="P1237" s="54">
        <f t="shared" si="154"/>
        <v>8.6199999999999992</v>
      </c>
      <c r="Q1237" s="55"/>
      <c r="R1237" s="56" t="s">
        <v>35</v>
      </c>
    </row>
    <row r="1238" spans="1:18" s="56" customFormat="1" ht="18" customHeight="1" outlineLevel="1">
      <c r="A1238" s="41">
        <f t="shared" si="159"/>
        <v>8.6199999999999992</v>
      </c>
      <c r="B1238" s="42">
        <f t="shared" si="156"/>
        <v>1227</v>
      </c>
      <c r="C1238" s="43">
        <v>41443</v>
      </c>
      <c r="D1238" s="44" t="str">
        <f t="shared" si="157"/>
        <v>Haziran 2013</v>
      </c>
      <c r="E1238" s="45" t="s">
        <v>35</v>
      </c>
      <c r="F1238" s="46">
        <v>3</v>
      </c>
      <c r="G1238" s="47">
        <v>6</v>
      </c>
      <c r="H1238" s="48">
        <f t="shared" si="158"/>
        <v>18</v>
      </c>
      <c r="I1238" s="57">
        <v>3.5847449999999998</v>
      </c>
      <c r="J1238" s="50">
        <v>3.07</v>
      </c>
      <c r="K1238" s="51">
        <f t="shared" si="152"/>
        <v>0.51474500000000001</v>
      </c>
      <c r="L1238" s="53">
        <f t="shared" si="155"/>
        <v>2.5552549999999998</v>
      </c>
      <c r="M1238" s="51">
        <f>IF(I1238="",0,IF(K1238&lt;0,Sayfa3!$P$5,Sayfa3!$S$5))</f>
        <v>0.15000000000000036</v>
      </c>
      <c r="N1238" s="52" t="str">
        <f>IF(E1238="","",IF(K1238&lt;Sayfa3!$P$5,"P",IF(K1238&gt;Sayfa3!$S$5,"P","")))</f>
        <v>P</v>
      </c>
      <c r="O1238" s="53">
        <f t="shared" si="153"/>
        <v>2.4052549999999995</v>
      </c>
      <c r="P1238" s="54">
        <f t="shared" si="154"/>
        <v>8.6199999999999992</v>
      </c>
      <c r="Q1238" s="55"/>
      <c r="R1238" s="56" t="s">
        <v>35</v>
      </c>
    </row>
    <row r="1239" spans="1:18" s="56" customFormat="1" ht="18" customHeight="1" outlineLevel="1">
      <c r="A1239" s="41">
        <f t="shared" si="159"/>
        <v>8.6199999999999992</v>
      </c>
      <c r="B1239" s="42">
        <f t="shared" si="156"/>
        <v>1228</v>
      </c>
      <c r="C1239" s="43">
        <v>41443</v>
      </c>
      <c r="D1239" s="44" t="str">
        <f t="shared" si="157"/>
        <v>Haziran 2013</v>
      </c>
      <c r="E1239" s="45" t="s">
        <v>35</v>
      </c>
      <c r="F1239" s="46">
        <v>7</v>
      </c>
      <c r="G1239" s="47">
        <v>6</v>
      </c>
      <c r="H1239" s="48">
        <f t="shared" si="158"/>
        <v>42</v>
      </c>
      <c r="I1239" s="57">
        <v>3.5847449999999998</v>
      </c>
      <c r="J1239" s="50">
        <v>3.07</v>
      </c>
      <c r="K1239" s="51">
        <f t="shared" si="152"/>
        <v>0.51474500000000001</v>
      </c>
      <c r="L1239" s="53">
        <f t="shared" si="155"/>
        <v>2.5552549999999998</v>
      </c>
      <c r="M1239" s="51">
        <f>IF(I1239="",0,IF(K1239&lt;0,Sayfa3!$P$5,Sayfa3!$S$5))</f>
        <v>0.15000000000000036</v>
      </c>
      <c r="N1239" s="52" t="str">
        <f>IF(E1239="","",IF(K1239&lt;Sayfa3!$P$5,"P",IF(K1239&gt;Sayfa3!$S$5,"P","")))</f>
        <v>P</v>
      </c>
      <c r="O1239" s="53">
        <f t="shared" si="153"/>
        <v>2.4052549999999995</v>
      </c>
      <c r="P1239" s="54">
        <f t="shared" si="154"/>
        <v>8.6199999999999992</v>
      </c>
      <c r="Q1239" s="55"/>
      <c r="R1239" s="56" t="s">
        <v>35</v>
      </c>
    </row>
    <row r="1240" spans="1:18" s="56" customFormat="1" ht="18" customHeight="1" outlineLevel="1">
      <c r="A1240" s="41">
        <f t="shared" si="159"/>
        <v>8.6199999999999992</v>
      </c>
      <c r="B1240" s="42">
        <f t="shared" si="156"/>
        <v>1229</v>
      </c>
      <c r="C1240" s="43">
        <v>41443</v>
      </c>
      <c r="D1240" s="44" t="str">
        <f t="shared" si="157"/>
        <v>Haziran 2013</v>
      </c>
      <c r="E1240" s="45" t="s">
        <v>35</v>
      </c>
      <c r="F1240" s="46">
        <v>7</v>
      </c>
      <c r="G1240" s="47">
        <v>6</v>
      </c>
      <c r="H1240" s="48">
        <f t="shared" si="158"/>
        <v>42</v>
      </c>
      <c r="I1240" s="57">
        <v>3.5847449999999998</v>
      </c>
      <c r="J1240" s="50">
        <v>3.07</v>
      </c>
      <c r="K1240" s="51">
        <f t="shared" si="152"/>
        <v>0.51474500000000001</v>
      </c>
      <c r="L1240" s="53">
        <f t="shared" si="155"/>
        <v>2.5552549999999998</v>
      </c>
      <c r="M1240" s="51">
        <f>IF(I1240="",0,IF(K1240&lt;0,Sayfa3!$P$5,Sayfa3!$S$5))</f>
        <v>0.15000000000000036</v>
      </c>
      <c r="N1240" s="52" t="str">
        <f>IF(E1240="","",IF(K1240&lt;Sayfa3!$P$5,"P",IF(K1240&gt;Sayfa3!$S$5,"P","")))</f>
        <v>P</v>
      </c>
      <c r="O1240" s="53">
        <f t="shared" si="153"/>
        <v>2.4052549999999995</v>
      </c>
      <c r="P1240" s="54">
        <f t="shared" si="154"/>
        <v>8.6199999999999992</v>
      </c>
      <c r="Q1240" s="55"/>
      <c r="R1240" s="56" t="s">
        <v>35</v>
      </c>
    </row>
    <row r="1241" spans="1:18" s="56" customFormat="1" ht="18" customHeight="1" outlineLevel="1">
      <c r="A1241" s="41">
        <f t="shared" si="159"/>
        <v>8.6199999999999992</v>
      </c>
      <c r="B1241" s="42">
        <f t="shared" si="156"/>
        <v>1230</v>
      </c>
      <c r="C1241" s="43">
        <v>41443</v>
      </c>
      <c r="D1241" s="44" t="str">
        <f t="shared" si="157"/>
        <v>Haziran 2013</v>
      </c>
      <c r="E1241" s="45" t="s">
        <v>35</v>
      </c>
      <c r="F1241" s="46">
        <v>3</v>
      </c>
      <c r="G1241" s="47">
        <v>6</v>
      </c>
      <c r="H1241" s="48">
        <f t="shared" si="158"/>
        <v>18</v>
      </c>
      <c r="I1241" s="57">
        <v>3.5847449999999998</v>
      </c>
      <c r="J1241" s="50">
        <v>3.07</v>
      </c>
      <c r="K1241" s="51">
        <f t="shared" si="152"/>
        <v>0.51474500000000001</v>
      </c>
      <c r="L1241" s="53">
        <f t="shared" si="155"/>
        <v>2.5552549999999998</v>
      </c>
      <c r="M1241" s="51">
        <f>IF(I1241="",0,IF(K1241&lt;0,Sayfa3!$P$5,Sayfa3!$S$5))</f>
        <v>0.15000000000000036</v>
      </c>
      <c r="N1241" s="52" t="str">
        <f>IF(E1241="","",IF(K1241&lt;Sayfa3!$P$5,"P",IF(K1241&gt;Sayfa3!$S$5,"P","")))</f>
        <v>P</v>
      </c>
      <c r="O1241" s="53">
        <f t="shared" si="153"/>
        <v>2.4052549999999995</v>
      </c>
      <c r="P1241" s="54">
        <f t="shared" si="154"/>
        <v>8.6199999999999992</v>
      </c>
      <c r="Q1241" s="55"/>
      <c r="R1241" s="56" t="s">
        <v>35</v>
      </c>
    </row>
    <row r="1242" spans="1:18" s="56" customFormat="1" ht="18" customHeight="1" outlineLevel="1">
      <c r="A1242" s="41">
        <f t="shared" si="159"/>
        <v>8.6199999999999992</v>
      </c>
      <c r="B1242" s="42">
        <f t="shared" si="156"/>
        <v>1231</v>
      </c>
      <c r="C1242" s="43">
        <v>41443</v>
      </c>
      <c r="D1242" s="44" t="str">
        <f t="shared" si="157"/>
        <v>Haziran 2013</v>
      </c>
      <c r="E1242" s="45" t="s">
        <v>35</v>
      </c>
      <c r="F1242" s="46">
        <v>3</v>
      </c>
      <c r="G1242" s="47">
        <v>6</v>
      </c>
      <c r="H1242" s="48">
        <f t="shared" si="158"/>
        <v>18</v>
      </c>
      <c r="I1242" s="57">
        <v>3.5847449999999998</v>
      </c>
      <c r="J1242" s="50">
        <v>3.07</v>
      </c>
      <c r="K1242" s="51">
        <f t="shared" si="152"/>
        <v>0.51474500000000001</v>
      </c>
      <c r="L1242" s="53">
        <f t="shared" si="155"/>
        <v>2.5552549999999998</v>
      </c>
      <c r="M1242" s="51">
        <f>IF(I1242="",0,IF(K1242&lt;0,Sayfa3!$P$5,Sayfa3!$S$5))</f>
        <v>0.15000000000000036</v>
      </c>
      <c r="N1242" s="52" t="str">
        <f>IF(E1242="","",IF(K1242&lt;Sayfa3!$P$5,"P",IF(K1242&gt;Sayfa3!$S$5,"P","")))</f>
        <v>P</v>
      </c>
      <c r="O1242" s="53">
        <f t="shared" si="153"/>
        <v>2.4052549999999995</v>
      </c>
      <c r="P1242" s="54">
        <f t="shared" si="154"/>
        <v>8.6199999999999992</v>
      </c>
      <c r="Q1242" s="55"/>
      <c r="R1242" s="56" t="s">
        <v>35</v>
      </c>
    </row>
    <row r="1243" spans="1:18" s="56" customFormat="1" ht="18" customHeight="1" outlineLevel="1">
      <c r="A1243" s="41">
        <f t="shared" si="159"/>
        <v>8.6199999999999992</v>
      </c>
      <c r="B1243" s="42">
        <f t="shared" si="156"/>
        <v>1232</v>
      </c>
      <c r="C1243" s="43">
        <v>41443</v>
      </c>
      <c r="D1243" s="44" t="str">
        <f t="shared" si="157"/>
        <v>Haziran 2013</v>
      </c>
      <c r="E1243" s="45" t="s">
        <v>35</v>
      </c>
      <c r="F1243" s="46">
        <v>7</v>
      </c>
      <c r="G1243" s="47">
        <v>6</v>
      </c>
      <c r="H1243" s="48">
        <f t="shared" si="158"/>
        <v>42</v>
      </c>
      <c r="I1243" s="57">
        <v>3.5847449999999998</v>
      </c>
      <c r="J1243" s="50">
        <v>3.07</v>
      </c>
      <c r="K1243" s="51">
        <f t="shared" si="152"/>
        <v>0.51474500000000001</v>
      </c>
      <c r="L1243" s="53">
        <f t="shared" si="155"/>
        <v>2.5552549999999998</v>
      </c>
      <c r="M1243" s="51">
        <f>IF(I1243="",0,IF(K1243&lt;0,Sayfa3!$P$5,Sayfa3!$S$5))</f>
        <v>0.15000000000000036</v>
      </c>
      <c r="N1243" s="52" t="str">
        <f>IF(E1243="","",IF(K1243&lt;Sayfa3!$P$5,"P",IF(K1243&gt;Sayfa3!$S$5,"P","")))</f>
        <v>P</v>
      </c>
      <c r="O1243" s="53">
        <f t="shared" si="153"/>
        <v>2.4052549999999995</v>
      </c>
      <c r="P1243" s="54">
        <f t="shared" si="154"/>
        <v>8.6199999999999992</v>
      </c>
      <c r="Q1243" s="55"/>
      <c r="R1243" s="56" t="s">
        <v>35</v>
      </c>
    </row>
    <row r="1244" spans="1:18" s="56" customFormat="1" ht="18" customHeight="1" outlineLevel="1">
      <c r="A1244" s="41">
        <f t="shared" si="159"/>
        <v>8.6199999999999992</v>
      </c>
      <c r="B1244" s="42">
        <f t="shared" si="156"/>
        <v>1233</v>
      </c>
      <c r="C1244" s="43">
        <v>41443</v>
      </c>
      <c r="D1244" s="44" t="str">
        <f t="shared" si="157"/>
        <v>Haziran 2013</v>
      </c>
      <c r="E1244" s="45" t="s">
        <v>35</v>
      </c>
      <c r="F1244" s="46">
        <v>7</v>
      </c>
      <c r="G1244" s="47">
        <v>6</v>
      </c>
      <c r="H1244" s="48">
        <f t="shared" si="158"/>
        <v>42</v>
      </c>
      <c r="I1244" s="57">
        <v>3.5847449999999998</v>
      </c>
      <c r="J1244" s="50">
        <v>3.07</v>
      </c>
      <c r="K1244" s="51">
        <f t="shared" si="152"/>
        <v>0.51474500000000001</v>
      </c>
      <c r="L1244" s="53">
        <f t="shared" si="155"/>
        <v>2.5552549999999998</v>
      </c>
      <c r="M1244" s="51">
        <f>IF(I1244="",0,IF(K1244&lt;0,Sayfa3!$P$5,Sayfa3!$S$5))</f>
        <v>0.15000000000000036</v>
      </c>
      <c r="N1244" s="52" t="str">
        <f>IF(E1244="","",IF(K1244&lt;Sayfa3!$P$5,"P",IF(K1244&gt;Sayfa3!$S$5,"P","")))</f>
        <v>P</v>
      </c>
      <c r="O1244" s="53">
        <f t="shared" si="153"/>
        <v>2.4052549999999995</v>
      </c>
      <c r="P1244" s="54">
        <f t="shared" si="154"/>
        <v>8.6199999999999992</v>
      </c>
      <c r="Q1244" s="55"/>
      <c r="R1244" s="56" t="s">
        <v>35</v>
      </c>
    </row>
    <row r="1245" spans="1:18" s="56" customFormat="1" ht="18" customHeight="1" outlineLevel="1">
      <c r="A1245" s="41">
        <f t="shared" si="159"/>
        <v>8.6199999999999992</v>
      </c>
      <c r="B1245" s="42">
        <f t="shared" si="156"/>
        <v>1234</v>
      </c>
      <c r="C1245" s="43">
        <v>41443</v>
      </c>
      <c r="D1245" s="44" t="str">
        <f t="shared" si="157"/>
        <v>Haziran 2013</v>
      </c>
      <c r="E1245" s="45" t="s">
        <v>35</v>
      </c>
      <c r="F1245" s="46">
        <v>3</v>
      </c>
      <c r="G1245" s="47">
        <v>6</v>
      </c>
      <c r="H1245" s="48">
        <f t="shared" si="158"/>
        <v>18</v>
      </c>
      <c r="I1245" s="57">
        <v>3.5847449999999998</v>
      </c>
      <c r="J1245" s="50">
        <v>3.07</v>
      </c>
      <c r="K1245" s="51">
        <f t="shared" si="152"/>
        <v>0.51474500000000001</v>
      </c>
      <c r="L1245" s="53">
        <f t="shared" si="155"/>
        <v>2.5552549999999998</v>
      </c>
      <c r="M1245" s="51">
        <f>IF(I1245="",0,IF(K1245&lt;0,Sayfa3!$P$5,Sayfa3!$S$5))</f>
        <v>0.15000000000000036</v>
      </c>
      <c r="N1245" s="52" t="str">
        <f>IF(E1245="","",IF(K1245&lt;Sayfa3!$P$5,"P",IF(K1245&gt;Sayfa3!$S$5,"P","")))</f>
        <v>P</v>
      </c>
      <c r="O1245" s="53">
        <f t="shared" si="153"/>
        <v>2.4052549999999995</v>
      </c>
      <c r="P1245" s="54">
        <f t="shared" si="154"/>
        <v>8.6199999999999992</v>
      </c>
      <c r="Q1245" s="55"/>
      <c r="R1245" s="56" t="s">
        <v>35</v>
      </c>
    </row>
    <row r="1246" spans="1:18" s="56" customFormat="1" ht="18" customHeight="1" outlineLevel="1">
      <c r="A1246" s="41">
        <f t="shared" si="159"/>
        <v>8.6199999999999992</v>
      </c>
      <c r="B1246" s="42">
        <f t="shared" si="156"/>
        <v>1235</v>
      </c>
      <c r="C1246" s="43">
        <v>41443</v>
      </c>
      <c r="D1246" s="44" t="str">
        <f t="shared" si="157"/>
        <v>Haziran 2013</v>
      </c>
      <c r="E1246" s="45" t="s">
        <v>35</v>
      </c>
      <c r="F1246" s="46">
        <v>3</v>
      </c>
      <c r="G1246" s="47">
        <v>6</v>
      </c>
      <c r="H1246" s="48">
        <f t="shared" si="158"/>
        <v>18</v>
      </c>
      <c r="I1246" s="57">
        <v>3.5847449999999998</v>
      </c>
      <c r="J1246" s="50">
        <v>3.07</v>
      </c>
      <c r="K1246" s="51">
        <f t="shared" ref="K1246:K1309" si="160">I1246-J1246</f>
        <v>0.51474500000000001</v>
      </c>
      <c r="L1246" s="53">
        <f t="shared" si="155"/>
        <v>2.5552549999999998</v>
      </c>
      <c r="M1246" s="51">
        <f>IF(I1246="",0,IF(K1246&lt;0,Sayfa3!$P$5,Sayfa3!$S$5))</f>
        <v>0.15000000000000036</v>
      </c>
      <c r="N1246" s="52" t="str">
        <f>IF(E1246="","",IF(K1246&lt;Sayfa3!$P$5,"P",IF(K1246&gt;Sayfa3!$S$5,"P","")))</f>
        <v>P</v>
      </c>
      <c r="O1246" s="53">
        <f t="shared" si="153"/>
        <v>2.4052549999999995</v>
      </c>
      <c r="P1246" s="54">
        <f t="shared" si="154"/>
        <v>8.6199999999999992</v>
      </c>
      <c r="Q1246" s="55"/>
      <c r="R1246" s="56" t="s">
        <v>35</v>
      </c>
    </row>
    <row r="1247" spans="1:18" s="56" customFormat="1" ht="18" customHeight="1" outlineLevel="1">
      <c r="A1247" s="41">
        <f t="shared" si="159"/>
        <v>8.6199999999999992</v>
      </c>
      <c r="B1247" s="42">
        <f t="shared" si="156"/>
        <v>1236</v>
      </c>
      <c r="C1247" s="43">
        <v>41443</v>
      </c>
      <c r="D1247" s="44" t="str">
        <f t="shared" si="157"/>
        <v>Haziran 2013</v>
      </c>
      <c r="E1247" s="45" t="s">
        <v>35</v>
      </c>
      <c r="F1247" s="46">
        <v>7</v>
      </c>
      <c r="G1247" s="47">
        <v>6</v>
      </c>
      <c r="H1247" s="48">
        <f t="shared" si="158"/>
        <v>42</v>
      </c>
      <c r="I1247" s="57">
        <v>3.5847449999999998</v>
      </c>
      <c r="J1247" s="50">
        <v>3.07</v>
      </c>
      <c r="K1247" s="51">
        <f t="shared" si="160"/>
        <v>0.51474500000000001</v>
      </c>
      <c r="L1247" s="53">
        <f t="shared" si="155"/>
        <v>2.5552549999999998</v>
      </c>
      <c r="M1247" s="51">
        <f>IF(I1247="",0,IF(K1247&lt;0,Sayfa3!$P$5,Sayfa3!$S$5))</f>
        <v>0.15000000000000036</v>
      </c>
      <c r="N1247" s="52" t="str">
        <f>IF(E1247="","",IF(K1247&lt;Sayfa3!$P$5,"P",IF(K1247&gt;Sayfa3!$S$5,"P","")))</f>
        <v>P</v>
      </c>
      <c r="O1247" s="53">
        <f t="shared" si="153"/>
        <v>2.4052549999999995</v>
      </c>
      <c r="P1247" s="54">
        <f t="shared" si="154"/>
        <v>8.6199999999999992</v>
      </c>
      <c r="Q1247" s="55"/>
      <c r="R1247" s="56" t="s">
        <v>35</v>
      </c>
    </row>
    <row r="1248" spans="1:18" s="56" customFormat="1" ht="18" customHeight="1" outlineLevel="1">
      <c r="A1248" s="41">
        <f t="shared" si="159"/>
        <v>8.6199999999999992</v>
      </c>
      <c r="B1248" s="42">
        <f t="shared" si="156"/>
        <v>1237</v>
      </c>
      <c r="C1248" s="43">
        <v>41443</v>
      </c>
      <c r="D1248" s="44" t="str">
        <f t="shared" si="157"/>
        <v>Haziran 2013</v>
      </c>
      <c r="E1248" s="45" t="s">
        <v>35</v>
      </c>
      <c r="F1248" s="46">
        <v>3</v>
      </c>
      <c r="G1248" s="47">
        <v>6</v>
      </c>
      <c r="H1248" s="48">
        <f t="shared" si="158"/>
        <v>18</v>
      </c>
      <c r="I1248" s="57">
        <v>3.5847449999999998</v>
      </c>
      <c r="J1248" s="50">
        <v>3.07</v>
      </c>
      <c r="K1248" s="51">
        <f t="shared" si="160"/>
        <v>0.51474500000000001</v>
      </c>
      <c r="L1248" s="53">
        <f t="shared" si="155"/>
        <v>2.5552549999999998</v>
      </c>
      <c r="M1248" s="51">
        <f>IF(I1248="",0,IF(K1248&lt;0,Sayfa3!$P$5,Sayfa3!$S$5))</f>
        <v>0.15000000000000036</v>
      </c>
      <c r="N1248" s="52" t="str">
        <f>IF(E1248="","",IF(K1248&lt;Sayfa3!$P$5,"P",IF(K1248&gt;Sayfa3!$S$5,"P","")))</f>
        <v>P</v>
      </c>
      <c r="O1248" s="53">
        <f t="shared" si="153"/>
        <v>2.4052549999999995</v>
      </c>
      <c r="P1248" s="54">
        <f t="shared" si="154"/>
        <v>8.6199999999999992</v>
      </c>
      <c r="Q1248" s="55"/>
      <c r="R1248" s="56" t="s">
        <v>35</v>
      </c>
    </row>
    <row r="1249" spans="1:18" s="56" customFormat="1" ht="18" customHeight="1" outlineLevel="1">
      <c r="A1249" s="41">
        <f t="shared" si="159"/>
        <v>8.6199999999999992</v>
      </c>
      <c r="B1249" s="42">
        <f t="shared" si="156"/>
        <v>1238</v>
      </c>
      <c r="C1249" s="43">
        <v>41443</v>
      </c>
      <c r="D1249" s="44" t="str">
        <f t="shared" si="157"/>
        <v>Haziran 2013</v>
      </c>
      <c r="E1249" s="45" t="s">
        <v>35</v>
      </c>
      <c r="F1249" s="46">
        <v>7</v>
      </c>
      <c r="G1249" s="47">
        <v>6</v>
      </c>
      <c r="H1249" s="48">
        <f t="shared" si="158"/>
        <v>42</v>
      </c>
      <c r="I1249" s="57">
        <v>3.5847449999999998</v>
      </c>
      <c r="J1249" s="50">
        <v>3.07</v>
      </c>
      <c r="K1249" s="51">
        <f t="shared" si="160"/>
        <v>0.51474500000000001</v>
      </c>
      <c r="L1249" s="53">
        <f t="shared" si="155"/>
        <v>2.5552549999999998</v>
      </c>
      <c r="M1249" s="51">
        <f>IF(I1249="",0,IF(K1249&lt;0,Sayfa3!$P$5,Sayfa3!$S$5))</f>
        <v>0.15000000000000036</v>
      </c>
      <c r="N1249" s="52" t="str">
        <f>IF(E1249="","",IF(K1249&lt;Sayfa3!$P$5,"P",IF(K1249&gt;Sayfa3!$S$5,"P","")))</f>
        <v>P</v>
      </c>
      <c r="O1249" s="53">
        <f t="shared" si="153"/>
        <v>2.4052549999999995</v>
      </c>
      <c r="P1249" s="54">
        <f t="shared" si="154"/>
        <v>8.6199999999999992</v>
      </c>
      <c r="Q1249" s="55"/>
      <c r="R1249" s="56" t="s">
        <v>35</v>
      </c>
    </row>
    <row r="1250" spans="1:18" s="56" customFormat="1" ht="18" customHeight="1" outlineLevel="1">
      <c r="A1250" s="41">
        <f t="shared" si="159"/>
        <v>8.6199999999999992</v>
      </c>
      <c r="B1250" s="42">
        <f t="shared" si="156"/>
        <v>1239</v>
      </c>
      <c r="C1250" s="43">
        <v>41443</v>
      </c>
      <c r="D1250" s="44" t="str">
        <f t="shared" si="157"/>
        <v>Haziran 2013</v>
      </c>
      <c r="E1250" s="45" t="s">
        <v>35</v>
      </c>
      <c r="F1250" s="46">
        <v>7</v>
      </c>
      <c r="G1250" s="47">
        <v>6</v>
      </c>
      <c r="H1250" s="48">
        <f t="shared" si="158"/>
        <v>42</v>
      </c>
      <c r="I1250" s="57">
        <v>3.5847449999999998</v>
      </c>
      <c r="J1250" s="50">
        <v>3.07</v>
      </c>
      <c r="K1250" s="51">
        <f t="shared" si="160"/>
        <v>0.51474500000000001</v>
      </c>
      <c r="L1250" s="53">
        <f t="shared" si="155"/>
        <v>2.5552549999999998</v>
      </c>
      <c r="M1250" s="51">
        <f>IF(I1250="",0,IF(K1250&lt;0,Sayfa3!$P$5,Sayfa3!$S$5))</f>
        <v>0.15000000000000036</v>
      </c>
      <c r="N1250" s="52" t="str">
        <f>IF(E1250="","",IF(K1250&lt;Sayfa3!$P$5,"P",IF(K1250&gt;Sayfa3!$S$5,"P","")))</f>
        <v>P</v>
      </c>
      <c r="O1250" s="53">
        <f t="shared" si="153"/>
        <v>2.4052549999999995</v>
      </c>
      <c r="P1250" s="54">
        <f t="shared" si="154"/>
        <v>8.6199999999999992</v>
      </c>
      <c r="Q1250" s="55"/>
      <c r="R1250" s="56" t="s">
        <v>35</v>
      </c>
    </row>
    <row r="1251" spans="1:18" s="56" customFormat="1" ht="18" customHeight="1" outlineLevel="1">
      <c r="A1251" s="41">
        <f t="shared" si="159"/>
        <v>8.6199999999999992</v>
      </c>
      <c r="B1251" s="42">
        <f t="shared" si="156"/>
        <v>1240</v>
      </c>
      <c r="C1251" s="43">
        <v>41443</v>
      </c>
      <c r="D1251" s="44" t="str">
        <f t="shared" si="157"/>
        <v>Haziran 2013</v>
      </c>
      <c r="E1251" s="45" t="s">
        <v>35</v>
      </c>
      <c r="F1251" s="46">
        <v>3</v>
      </c>
      <c r="G1251" s="47">
        <v>6</v>
      </c>
      <c r="H1251" s="48">
        <f t="shared" si="158"/>
        <v>18</v>
      </c>
      <c r="I1251" s="57">
        <v>3.5847449999999998</v>
      </c>
      <c r="J1251" s="50">
        <v>3.07</v>
      </c>
      <c r="K1251" s="51">
        <f t="shared" si="160"/>
        <v>0.51474500000000001</v>
      </c>
      <c r="L1251" s="53">
        <f t="shared" si="155"/>
        <v>2.5552549999999998</v>
      </c>
      <c r="M1251" s="51">
        <f>IF(I1251="",0,IF(K1251&lt;0,Sayfa3!$P$5,Sayfa3!$S$5))</f>
        <v>0.15000000000000036</v>
      </c>
      <c r="N1251" s="52" t="str">
        <f>IF(E1251="","",IF(K1251&lt;Sayfa3!$P$5,"P",IF(K1251&gt;Sayfa3!$S$5,"P","")))</f>
        <v>P</v>
      </c>
      <c r="O1251" s="53">
        <f t="shared" si="153"/>
        <v>2.4052549999999995</v>
      </c>
      <c r="P1251" s="54">
        <f t="shared" si="154"/>
        <v>8.6199999999999992</v>
      </c>
      <c r="Q1251" s="55"/>
      <c r="R1251" s="56" t="s">
        <v>35</v>
      </c>
    </row>
    <row r="1252" spans="1:18" s="56" customFormat="1" ht="18" customHeight="1" outlineLevel="1">
      <c r="A1252" s="41">
        <f t="shared" si="159"/>
        <v>8.6199999999999992</v>
      </c>
      <c r="B1252" s="42">
        <f t="shared" si="156"/>
        <v>1241</v>
      </c>
      <c r="C1252" s="43">
        <v>41443</v>
      </c>
      <c r="D1252" s="44" t="str">
        <f t="shared" si="157"/>
        <v>Haziran 2013</v>
      </c>
      <c r="E1252" s="45" t="s">
        <v>35</v>
      </c>
      <c r="F1252" s="46">
        <v>5</v>
      </c>
      <c r="G1252" s="47">
        <v>6</v>
      </c>
      <c r="H1252" s="48">
        <f t="shared" si="158"/>
        <v>30</v>
      </c>
      <c r="I1252" s="57">
        <v>3.5847449999999998</v>
      </c>
      <c r="J1252" s="50">
        <v>3.07</v>
      </c>
      <c r="K1252" s="51">
        <f t="shared" si="160"/>
        <v>0.51474500000000001</v>
      </c>
      <c r="L1252" s="53">
        <f t="shared" si="155"/>
        <v>2.5552549999999998</v>
      </c>
      <c r="M1252" s="51">
        <f>IF(I1252="",0,IF(K1252&lt;0,Sayfa3!$P$5,Sayfa3!$S$5))</f>
        <v>0.15000000000000036</v>
      </c>
      <c r="N1252" s="52" t="str">
        <f>IF(E1252="","",IF(K1252&lt;Sayfa3!$P$5,"P",IF(K1252&gt;Sayfa3!$S$5,"P","")))</f>
        <v>P</v>
      </c>
      <c r="O1252" s="53">
        <f t="shared" si="153"/>
        <v>2.4052549999999995</v>
      </c>
      <c r="P1252" s="54">
        <f t="shared" si="154"/>
        <v>8.6199999999999992</v>
      </c>
      <c r="Q1252" s="55"/>
      <c r="R1252" s="56" t="s">
        <v>35</v>
      </c>
    </row>
    <row r="1253" spans="1:18" s="56" customFormat="1" ht="18" customHeight="1" outlineLevel="1">
      <c r="A1253" s="41">
        <f t="shared" si="159"/>
        <v>8.6199999999999992</v>
      </c>
      <c r="B1253" s="42">
        <f t="shared" si="156"/>
        <v>1242</v>
      </c>
      <c r="C1253" s="43">
        <v>41443</v>
      </c>
      <c r="D1253" s="44" t="str">
        <f t="shared" si="157"/>
        <v>Haziran 2013</v>
      </c>
      <c r="E1253" s="45" t="s">
        <v>35</v>
      </c>
      <c r="F1253" s="46">
        <v>2</v>
      </c>
      <c r="G1253" s="47">
        <v>6</v>
      </c>
      <c r="H1253" s="48">
        <f t="shared" si="158"/>
        <v>12</v>
      </c>
      <c r="I1253" s="57">
        <v>3.5847449999999998</v>
      </c>
      <c r="J1253" s="50">
        <v>3.07</v>
      </c>
      <c r="K1253" s="51">
        <f t="shared" si="160"/>
        <v>0.51474500000000001</v>
      </c>
      <c r="L1253" s="53">
        <f t="shared" si="155"/>
        <v>2.5552549999999998</v>
      </c>
      <c r="M1253" s="51">
        <f>IF(I1253="",0,IF(K1253&lt;0,Sayfa3!$P$5,Sayfa3!$S$5))</f>
        <v>0.15000000000000036</v>
      </c>
      <c r="N1253" s="52" t="str">
        <f>IF(E1253="","",IF(K1253&lt;Sayfa3!$P$5,"P",IF(K1253&gt;Sayfa3!$S$5,"P","")))</f>
        <v>P</v>
      </c>
      <c r="O1253" s="53">
        <f t="shared" si="153"/>
        <v>2.4052549999999995</v>
      </c>
      <c r="P1253" s="54">
        <f t="shared" si="154"/>
        <v>8.6199999999999992</v>
      </c>
      <c r="Q1253" s="55"/>
      <c r="R1253" s="56" t="s">
        <v>35</v>
      </c>
    </row>
    <row r="1254" spans="1:18" s="56" customFormat="1" ht="18" customHeight="1" outlineLevel="1">
      <c r="A1254" s="41">
        <f t="shared" si="159"/>
        <v>8.6199999999999992</v>
      </c>
      <c r="B1254" s="42">
        <f t="shared" si="156"/>
        <v>1243</v>
      </c>
      <c r="C1254" s="43">
        <v>41443</v>
      </c>
      <c r="D1254" s="44" t="str">
        <f t="shared" si="157"/>
        <v>Haziran 2013</v>
      </c>
      <c r="E1254" s="45" t="s">
        <v>35</v>
      </c>
      <c r="F1254" s="46">
        <v>2</v>
      </c>
      <c r="G1254" s="47">
        <v>6</v>
      </c>
      <c r="H1254" s="48">
        <f t="shared" si="158"/>
        <v>12</v>
      </c>
      <c r="I1254" s="57">
        <v>3.5847449999999998</v>
      </c>
      <c r="J1254" s="50">
        <v>3.07</v>
      </c>
      <c r="K1254" s="51">
        <f t="shared" si="160"/>
        <v>0.51474500000000001</v>
      </c>
      <c r="L1254" s="53">
        <f t="shared" si="155"/>
        <v>2.5552549999999998</v>
      </c>
      <c r="M1254" s="51">
        <f>IF(I1254="",0,IF(K1254&lt;0,Sayfa3!$P$5,Sayfa3!$S$5))</f>
        <v>0.15000000000000036</v>
      </c>
      <c r="N1254" s="52" t="str">
        <f>IF(E1254="","",IF(K1254&lt;Sayfa3!$P$5,"P",IF(K1254&gt;Sayfa3!$S$5,"P","")))</f>
        <v>P</v>
      </c>
      <c r="O1254" s="53">
        <f t="shared" si="153"/>
        <v>2.4052549999999995</v>
      </c>
      <c r="P1254" s="54">
        <f t="shared" si="154"/>
        <v>8.6199999999999992</v>
      </c>
      <c r="Q1254" s="55"/>
      <c r="R1254" s="56" t="s">
        <v>35</v>
      </c>
    </row>
    <row r="1255" spans="1:18" s="56" customFormat="1" ht="18" customHeight="1" outlineLevel="1">
      <c r="A1255" s="41">
        <f t="shared" si="159"/>
        <v>8.6199999999999992</v>
      </c>
      <c r="B1255" s="42">
        <f t="shared" si="156"/>
        <v>1244</v>
      </c>
      <c r="C1255" s="43">
        <v>41443</v>
      </c>
      <c r="D1255" s="44" t="str">
        <f t="shared" si="157"/>
        <v>Haziran 2013</v>
      </c>
      <c r="E1255" s="45" t="s">
        <v>35</v>
      </c>
      <c r="F1255" s="46">
        <v>5</v>
      </c>
      <c r="G1255" s="47">
        <v>6</v>
      </c>
      <c r="H1255" s="48">
        <f t="shared" si="158"/>
        <v>30</v>
      </c>
      <c r="I1255" s="57">
        <v>3.5847449999999998</v>
      </c>
      <c r="J1255" s="50">
        <v>3.07</v>
      </c>
      <c r="K1255" s="51">
        <f t="shared" si="160"/>
        <v>0.51474500000000001</v>
      </c>
      <c r="L1255" s="53">
        <f t="shared" si="155"/>
        <v>2.5552549999999998</v>
      </c>
      <c r="M1255" s="51">
        <f>IF(I1255="",0,IF(K1255&lt;0,Sayfa3!$P$5,Sayfa3!$S$5))</f>
        <v>0.15000000000000036</v>
      </c>
      <c r="N1255" s="52" t="str">
        <f>IF(E1255="","",IF(K1255&lt;Sayfa3!$P$5,"P",IF(K1255&gt;Sayfa3!$S$5,"P","")))</f>
        <v>P</v>
      </c>
      <c r="O1255" s="53">
        <f t="shared" si="153"/>
        <v>2.4052549999999995</v>
      </c>
      <c r="P1255" s="54">
        <f t="shared" si="154"/>
        <v>8.6199999999999992</v>
      </c>
      <c r="Q1255" s="55"/>
      <c r="R1255" s="56" t="s">
        <v>35</v>
      </c>
    </row>
    <row r="1256" spans="1:18" s="56" customFormat="1" ht="18" customHeight="1" outlineLevel="1">
      <c r="A1256" s="41">
        <f t="shared" si="159"/>
        <v>8.6199999999999992</v>
      </c>
      <c r="B1256" s="42">
        <f t="shared" si="156"/>
        <v>1245</v>
      </c>
      <c r="C1256" s="43">
        <v>41443</v>
      </c>
      <c r="D1256" s="44" t="str">
        <f t="shared" si="157"/>
        <v>Haziran 2013</v>
      </c>
      <c r="E1256" s="45" t="s">
        <v>35</v>
      </c>
      <c r="F1256" s="46">
        <v>5</v>
      </c>
      <c r="G1256" s="47">
        <v>6</v>
      </c>
      <c r="H1256" s="48">
        <f t="shared" si="158"/>
        <v>30</v>
      </c>
      <c r="I1256" s="57">
        <v>3.5847449999999998</v>
      </c>
      <c r="J1256" s="50">
        <v>3.07</v>
      </c>
      <c r="K1256" s="51">
        <f t="shared" si="160"/>
        <v>0.51474500000000001</v>
      </c>
      <c r="L1256" s="53">
        <f t="shared" si="155"/>
        <v>2.5552549999999998</v>
      </c>
      <c r="M1256" s="51">
        <f>IF(I1256="",0,IF(K1256&lt;0,Sayfa3!$P$5,Sayfa3!$S$5))</f>
        <v>0.15000000000000036</v>
      </c>
      <c r="N1256" s="52" t="str">
        <f>IF(E1256="","",IF(K1256&lt;Sayfa3!$P$5,"P",IF(K1256&gt;Sayfa3!$S$5,"P","")))</f>
        <v>P</v>
      </c>
      <c r="O1256" s="53">
        <f t="shared" si="153"/>
        <v>2.4052549999999995</v>
      </c>
      <c r="P1256" s="54">
        <f t="shared" si="154"/>
        <v>8.6199999999999992</v>
      </c>
      <c r="Q1256" s="55"/>
      <c r="R1256" s="56" t="s">
        <v>35</v>
      </c>
    </row>
    <row r="1257" spans="1:18" s="56" customFormat="1" ht="18" customHeight="1" outlineLevel="1">
      <c r="A1257" s="41">
        <f t="shared" si="159"/>
        <v>8.6199999999999992</v>
      </c>
      <c r="B1257" s="42">
        <f t="shared" si="156"/>
        <v>1246</v>
      </c>
      <c r="C1257" s="43">
        <v>41443</v>
      </c>
      <c r="D1257" s="44" t="str">
        <f t="shared" si="157"/>
        <v>Haziran 2013</v>
      </c>
      <c r="E1257" s="45" t="s">
        <v>35</v>
      </c>
      <c r="F1257" s="46">
        <v>2</v>
      </c>
      <c r="G1257" s="47">
        <v>6</v>
      </c>
      <c r="H1257" s="48">
        <f t="shared" si="158"/>
        <v>12</v>
      </c>
      <c r="I1257" s="57">
        <v>3.5847449999999998</v>
      </c>
      <c r="J1257" s="50">
        <v>3.07</v>
      </c>
      <c r="K1257" s="51">
        <f t="shared" si="160"/>
        <v>0.51474500000000001</v>
      </c>
      <c r="L1257" s="53">
        <f t="shared" si="155"/>
        <v>2.5552549999999998</v>
      </c>
      <c r="M1257" s="51">
        <f>IF(I1257="",0,IF(K1257&lt;0,Sayfa3!$P$5,Sayfa3!$S$5))</f>
        <v>0.15000000000000036</v>
      </c>
      <c r="N1257" s="52" t="str">
        <f>IF(E1257="","",IF(K1257&lt;Sayfa3!$P$5,"P",IF(K1257&gt;Sayfa3!$S$5,"P","")))</f>
        <v>P</v>
      </c>
      <c r="O1257" s="53">
        <f t="shared" si="153"/>
        <v>2.4052549999999995</v>
      </c>
      <c r="P1257" s="54">
        <f t="shared" si="154"/>
        <v>8.6199999999999992</v>
      </c>
      <c r="Q1257" s="55"/>
      <c r="R1257" s="56" t="s">
        <v>35</v>
      </c>
    </row>
    <row r="1258" spans="1:18" s="56" customFormat="1" ht="18" customHeight="1" outlineLevel="1">
      <c r="A1258" s="41">
        <f t="shared" si="159"/>
        <v>8.6199999999999992</v>
      </c>
      <c r="B1258" s="42">
        <f t="shared" si="156"/>
        <v>1247</v>
      </c>
      <c r="C1258" s="43">
        <v>41443</v>
      </c>
      <c r="D1258" s="44" t="str">
        <f t="shared" si="157"/>
        <v>Haziran 2013</v>
      </c>
      <c r="E1258" s="45" t="s">
        <v>35</v>
      </c>
      <c r="F1258" s="46">
        <v>5</v>
      </c>
      <c r="G1258" s="47">
        <v>6</v>
      </c>
      <c r="H1258" s="48">
        <f t="shared" si="158"/>
        <v>30</v>
      </c>
      <c r="I1258" s="57">
        <v>3.5847449999999998</v>
      </c>
      <c r="J1258" s="50">
        <v>3.07</v>
      </c>
      <c r="K1258" s="51">
        <f t="shared" si="160"/>
        <v>0.51474500000000001</v>
      </c>
      <c r="L1258" s="53">
        <f t="shared" si="155"/>
        <v>2.5552549999999998</v>
      </c>
      <c r="M1258" s="51">
        <f>IF(I1258="",0,IF(K1258&lt;0,Sayfa3!$P$5,Sayfa3!$S$5))</f>
        <v>0.15000000000000036</v>
      </c>
      <c r="N1258" s="52" t="str">
        <f>IF(E1258="","",IF(K1258&lt;Sayfa3!$P$5,"P",IF(K1258&gt;Sayfa3!$S$5,"P","")))</f>
        <v>P</v>
      </c>
      <c r="O1258" s="53">
        <f t="shared" si="153"/>
        <v>2.4052549999999995</v>
      </c>
      <c r="P1258" s="54">
        <f t="shared" si="154"/>
        <v>8.6199999999999992</v>
      </c>
      <c r="Q1258" s="55"/>
      <c r="R1258" s="56" t="s">
        <v>35</v>
      </c>
    </row>
    <row r="1259" spans="1:18" s="56" customFormat="1" ht="18" customHeight="1" outlineLevel="1">
      <c r="A1259" s="41">
        <f t="shared" si="159"/>
        <v>8.6199999999999992</v>
      </c>
      <c r="B1259" s="42">
        <f t="shared" si="156"/>
        <v>1248</v>
      </c>
      <c r="C1259" s="43">
        <v>41443</v>
      </c>
      <c r="D1259" s="44" t="str">
        <f t="shared" si="157"/>
        <v>Haziran 2013</v>
      </c>
      <c r="E1259" s="45" t="s">
        <v>35</v>
      </c>
      <c r="F1259" s="46">
        <v>2</v>
      </c>
      <c r="G1259" s="47">
        <v>6</v>
      </c>
      <c r="H1259" s="48">
        <f t="shared" si="158"/>
        <v>12</v>
      </c>
      <c r="I1259" s="57">
        <v>3.5847449999999998</v>
      </c>
      <c r="J1259" s="50">
        <v>3.07</v>
      </c>
      <c r="K1259" s="51">
        <f t="shared" si="160"/>
        <v>0.51474500000000001</v>
      </c>
      <c r="L1259" s="53">
        <f t="shared" si="155"/>
        <v>2.5552549999999998</v>
      </c>
      <c r="M1259" s="51">
        <f>IF(I1259="",0,IF(K1259&lt;0,Sayfa3!$P$5,Sayfa3!$S$5))</f>
        <v>0.15000000000000036</v>
      </c>
      <c r="N1259" s="52" t="str">
        <f>IF(E1259="","",IF(K1259&lt;Sayfa3!$P$5,"P",IF(K1259&gt;Sayfa3!$S$5,"P","")))</f>
        <v>P</v>
      </c>
      <c r="O1259" s="53">
        <f t="shared" si="153"/>
        <v>2.4052549999999995</v>
      </c>
      <c r="P1259" s="54">
        <f t="shared" si="154"/>
        <v>8.6199999999999992</v>
      </c>
      <c r="Q1259" s="55"/>
      <c r="R1259" s="56" t="s">
        <v>35</v>
      </c>
    </row>
    <row r="1260" spans="1:18" s="56" customFormat="1" ht="18" customHeight="1" outlineLevel="1">
      <c r="A1260" s="41">
        <f t="shared" si="159"/>
        <v>8.6199999999999992</v>
      </c>
      <c r="B1260" s="42">
        <f t="shared" si="156"/>
        <v>1249</v>
      </c>
      <c r="C1260" s="43">
        <v>41443</v>
      </c>
      <c r="D1260" s="44" t="str">
        <f t="shared" si="157"/>
        <v>Haziran 2013</v>
      </c>
      <c r="E1260" s="45" t="s">
        <v>35</v>
      </c>
      <c r="F1260" s="46">
        <v>3</v>
      </c>
      <c r="G1260" s="47">
        <v>6</v>
      </c>
      <c r="H1260" s="48">
        <f t="shared" si="158"/>
        <v>18</v>
      </c>
      <c r="I1260" s="57">
        <v>3.5847449999999998</v>
      </c>
      <c r="J1260" s="50">
        <v>3.07</v>
      </c>
      <c r="K1260" s="51">
        <f t="shared" si="160"/>
        <v>0.51474500000000001</v>
      </c>
      <c r="L1260" s="53">
        <f t="shared" si="155"/>
        <v>2.5552549999999998</v>
      </c>
      <c r="M1260" s="51">
        <f>IF(I1260="",0,IF(K1260&lt;0,Sayfa3!$P$5,Sayfa3!$S$5))</f>
        <v>0.15000000000000036</v>
      </c>
      <c r="N1260" s="52" t="str">
        <f>IF(E1260="","",IF(K1260&lt;Sayfa3!$P$5,"P",IF(K1260&gt;Sayfa3!$S$5,"P","")))</f>
        <v>P</v>
      </c>
      <c r="O1260" s="53">
        <f t="shared" si="153"/>
        <v>2.4052549999999995</v>
      </c>
      <c r="P1260" s="54">
        <f t="shared" si="154"/>
        <v>8.6199999999999992</v>
      </c>
      <c r="Q1260" s="55"/>
      <c r="R1260" s="56" t="s">
        <v>35</v>
      </c>
    </row>
    <row r="1261" spans="1:18" s="56" customFormat="1" ht="18" customHeight="1" outlineLevel="1">
      <c r="A1261" s="41">
        <f t="shared" si="159"/>
        <v>8.6199999999999992</v>
      </c>
      <c r="B1261" s="42">
        <f t="shared" si="156"/>
        <v>1250</v>
      </c>
      <c r="C1261" s="43">
        <v>41443</v>
      </c>
      <c r="D1261" s="44" t="str">
        <f t="shared" si="157"/>
        <v>Haziran 2013</v>
      </c>
      <c r="E1261" s="45" t="s">
        <v>35</v>
      </c>
      <c r="F1261" s="46">
        <v>7</v>
      </c>
      <c r="G1261" s="47">
        <v>6</v>
      </c>
      <c r="H1261" s="48">
        <f t="shared" si="158"/>
        <v>42</v>
      </c>
      <c r="I1261" s="57">
        <v>3.5847449999999998</v>
      </c>
      <c r="J1261" s="50">
        <v>3.07</v>
      </c>
      <c r="K1261" s="51">
        <f t="shared" si="160"/>
        <v>0.51474500000000001</v>
      </c>
      <c r="L1261" s="53">
        <f t="shared" si="155"/>
        <v>2.5552549999999998</v>
      </c>
      <c r="M1261" s="51">
        <f>IF(I1261="",0,IF(K1261&lt;0,Sayfa3!$P$5,Sayfa3!$S$5))</f>
        <v>0.15000000000000036</v>
      </c>
      <c r="N1261" s="52" t="str">
        <f>IF(E1261="","",IF(K1261&lt;Sayfa3!$P$5,"P",IF(K1261&gt;Sayfa3!$S$5,"P","")))</f>
        <v>P</v>
      </c>
      <c r="O1261" s="53">
        <f t="shared" si="153"/>
        <v>2.4052549999999995</v>
      </c>
      <c r="P1261" s="54">
        <f t="shared" si="154"/>
        <v>8.6199999999999992</v>
      </c>
      <c r="Q1261" s="55"/>
      <c r="R1261" s="56" t="s">
        <v>35</v>
      </c>
    </row>
    <row r="1262" spans="1:18" s="56" customFormat="1" ht="18" customHeight="1" outlineLevel="1">
      <c r="A1262" s="41">
        <f t="shared" si="159"/>
        <v>8.6199999999999992</v>
      </c>
      <c r="B1262" s="42">
        <f t="shared" si="156"/>
        <v>1251</v>
      </c>
      <c r="C1262" s="43">
        <v>41443</v>
      </c>
      <c r="D1262" s="44" t="str">
        <f t="shared" si="157"/>
        <v>Haziran 2013</v>
      </c>
      <c r="E1262" s="45" t="s">
        <v>35</v>
      </c>
      <c r="F1262" s="46">
        <v>3</v>
      </c>
      <c r="G1262" s="47">
        <v>6</v>
      </c>
      <c r="H1262" s="48">
        <f t="shared" si="158"/>
        <v>18</v>
      </c>
      <c r="I1262" s="57">
        <v>3.5847449999999998</v>
      </c>
      <c r="J1262" s="50">
        <v>3.07</v>
      </c>
      <c r="K1262" s="51">
        <f t="shared" si="160"/>
        <v>0.51474500000000001</v>
      </c>
      <c r="L1262" s="53">
        <f t="shared" si="155"/>
        <v>2.5552549999999998</v>
      </c>
      <c r="M1262" s="51">
        <f>IF(I1262="",0,IF(K1262&lt;0,Sayfa3!$P$5,Sayfa3!$S$5))</f>
        <v>0.15000000000000036</v>
      </c>
      <c r="N1262" s="52" t="str">
        <f>IF(E1262="","",IF(K1262&lt;Sayfa3!$P$5,"P",IF(K1262&gt;Sayfa3!$S$5,"P","")))</f>
        <v>P</v>
      </c>
      <c r="O1262" s="53">
        <f t="shared" si="153"/>
        <v>2.4052549999999995</v>
      </c>
      <c r="P1262" s="54">
        <f t="shared" si="154"/>
        <v>8.6199999999999992</v>
      </c>
      <c r="Q1262" s="55"/>
      <c r="R1262" s="56" t="s">
        <v>35</v>
      </c>
    </row>
    <row r="1263" spans="1:18" s="56" customFormat="1" ht="18" customHeight="1" outlineLevel="1">
      <c r="A1263" s="41">
        <f t="shared" si="159"/>
        <v>8.6199999999999992</v>
      </c>
      <c r="B1263" s="42">
        <f t="shared" si="156"/>
        <v>1252</v>
      </c>
      <c r="C1263" s="43">
        <v>41443</v>
      </c>
      <c r="D1263" s="44" t="str">
        <f t="shared" si="157"/>
        <v>Haziran 2013</v>
      </c>
      <c r="E1263" s="45" t="s">
        <v>35</v>
      </c>
      <c r="F1263" s="46">
        <v>7</v>
      </c>
      <c r="G1263" s="47">
        <v>6</v>
      </c>
      <c r="H1263" s="48">
        <f t="shared" si="158"/>
        <v>42</v>
      </c>
      <c r="I1263" s="57">
        <v>3.5847449999999998</v>
      </c>
      <c r="J1263" s="50">
        <v>3.07</v>
      </c>
      <c r="K1263" s="51">
        <f t="shared" si="160"/>
        <v>0.51474500000000001</v>
      </c>
      <c r="L1263" s="53">
        <f t="shared" si="155"/>
        <v>2.5552549999999998</v>
      </c>
      <c r="M1263" s="51">
        <f>IF(I1263="",0,IF(K1263&lt;0,Sayfa3!$P$5,Sayfa3!$S$5))</f>
        <v>0.15000000000000036</v>
      </c>
      <c r="N1263" s="52" t="str">
        <f>IF(E1263="","",IF(K1263&lt;Sayfa3!$P$5,"P",IF(K1263&gt;Sayfa3!$S$5,"P","")))</f>
        <v>P</v>
      </c>
      <c r="O1263" s="53">
        <f t="shared" si="153"/>
        <v>2.4052549999999995</v>
      </c>
      <c r="P1263" s="54">
        <f t="shared" si="154"/>
        <v>8.6199999999999992</v>
      </c>
      <c r="Q1263" s="55"/>
      <c r="R1263" s="56" t="s">
        <v>35</v>
      </c>
    </row>
    <row r="1264" spans="1:18" s="56" customFormat="1" ht="18" customHeight="1" outlineLevel="1">
      <c r="A1264" s="41">
        <f t="shared" si="159"/>
        <v>8.6199999999999992</v>
      </c>
      <c r="B1264" s="42">
        <f t="shared" si="156"/>
        <v>1253</v>
      </c>
      <c r="C1264" s="43">
        <v>41445</v>
      </c>
      <c r="D1264" s="44" t="str">
        <f t="shared" si="157"/>
        <v>Haziran 2013</v>
      </c>
      <c r="E1264" s="45" t="s">
        <v>35</v>
      </c>
      <c r="F1264" s="46">
        <v>5</v>
      </c>
      <c r="G1264" s="47">
        <v>6</v>
      </c>
      <c r="H1264" s="48">
        <f t="shared" si="158"/>
        <v>30</v>
      </c>
      <c r="I1264" s="57">
        <v>3.5847449999999998</v>
      </c>
      <c r="J1264" s="50">
        <v>3.07</v>
      </c>
      <c r="K1264" s="51">
        <f t="shared" si="160"/>
        <v>0.51474500000000001</v>
      </c>
      <c r="L1264" s="53">
        <f t="shared" si="155"/>
        <v>2.5552549999999998</v>
      </c>
      <c r="M1264" s="51">
        <f>IF(I1264="",0,IF(K1264&lt;0,Sayfa3!$P$5,Sayfa3!$S$5))</f>
        <v>0.15000000000000036</v>
      </c>
      <c r="N1264" s="52" t="str">
        <f>IF(E1264="","",IF(K1264&lt;Sayfa3!$P$5,"P",IF(K1264&gt;Sayfa3!$S$5,"P","")))</f>
        <v>P</v>
      </c>
      <c r="O1264" s="53">
        <f t="shared" si="153"/>
        <v>2.4052549999999995</v>
      </c>
      <c r="P1264" s="54">
        <f t="shared" si="154"/>
        <v>8.6199999999999992</v>
      </c>
      <c r="Q1264" s="55"/>
      <c r="R1264" s="56" t="s">
        <v>35</v>
      </c>
    </row>
    <row r="1265" spans="1:18" s="56" customFormat="1" ht="18" customHeight="1" outlineLevel="1">
      <c r="A1265" s="41">
        <f t="shared" si="159"/>
        <v>8.6199999999999992</v>
      </c>
      <c r="B1265" s="42">
        <f t="shared" si="156"/>
        <v>1254</v>
      </c>
      <c r="C1265" s="43">
        <v>41445</v>
      </c>
      <c r="D1265" s="44" t="str">
        <f t="shared" si="157"/>
        <v>Haziran 2013</v>
      </c>
      <c r="E1265" s="45" t="s">
        <v>35</v>
      </c>
      <c r="F1265" s="46">
        <v>2</v>
      </c>
      <c r="G1265" s="47">
        <v>6</v>
      </c>
      <c r="H1265" s="48">
        <f t="shared" si="158"/>
        <v>12</v>
      </c>
      <c r="I1265" s="57">
        <v>3.5847449999999998</v>
      </c>
      <c r="J1265" s="50">
        <v>3.07</v>
      </c>
      <c r="K1265" s="51">
        <f t="shared" si="160"/>
        <v>0.51474500000000001</v>
      </c>
      <c r="L1265" s="53">
        <f t="shared" si="155"/>
        <v>2.5552549999999998</v>
      </c>
      <c r="M1265" s="51">
        <f>IF(I1265="",0,IF(K1265&lt;0,Sayfa3!$P$5,Sayfa3!$S$5))</f>
        <v>0.15000000000000036</v>
      </c>
      <c r="N1265" s="52" t="str">
        <f>IF(E1265="","",IF(K1265&lt;Sayfa3!$P$5,"P",IF(K1265&gt;Sayfa3!$S$5,"P","")))</f>
        <v>P</v>
      </c>
      <c r="O1265" s="53">
        <f t="shared" si="153"/>
        <v>2.4052549999999995</v>
      </c>
      <c r="P1265" s="54">
        <f t="shared" si="154"/>
        <v>8.6199999999999992</v>
      </c>
      <c r="Q1265" s="55"/>
      <c r="R1265" s="56" t="s">
        <v>35</v>
      </c>
    </row>
    <row r="1266" spans="1:18" s="56" customFormat="1" ht="18" customHeight="1" outlineLevel="1">
      <c r="A1266" s="41">
        <f t="shared" si="159"/>
        <v>8.6199999999999992</v>
      </c>
      <c r="B1266" s="42">
        <f t="shared" si="156"/>
        <v>1255</v>
      </c>
      <c r="C1266" s="43">
        <v>41445</v>
      </c>
      <c r="D1266" s="44" t="str">
        <f t="shared" si="157"/>
        <v>Haziran 2013</v>
      </c>
      <c r="E1266" s="45" t="s">
        <v>35</v>
      </c>
      <c r="F1266" s="46">
        <v>5</v>
      </c>
      <c r="G1266" s="47">
        <v>6</v>
      </c>
      <c r="H1266" s="48">
        <f t="shared" si="158"/>
        <v>30</v>
      </c>
      <c r="I1266" s="57">
        <v>3.5847449999999998</v>
      </c>
      <c r="J1266" s="50">
        <v>3.07</v>
      </c>
      <c r="K1266" s="51">
        <f t="shared" si="160"/>
        <v>0.51474500000000001</v>
      </c>
      <c r="L1266" s="53">
        <f t="shared" si="155"/>
        <v>2.5552549999999998</v>
      </c>
      <c r="M1266" s="51">
        <f>IF(I1266="",0,IF(K1266&lt;0,Sayfa3!$P$5,Sayfa3!$S$5))</f>
        <v>0.15000000000000036</v>
      </c>
      <c r="N1266" s="52" t="str">
        <f>IF(E1266="","",IF(K1266&lt;Sayfa3!$P$5,"P",IF(K1266&gt;Sayfa3!$S$5,"P","")))</f>
        <v>P</v>
      </c>
      <c r="O1266" s="53">
        <f t="shared" si="153"/>
        <v>2.4052549999999995</v>
      </c>
      <c r="P1266" s="54">
        <f t="shared" si="154"/>
        <v>8.6199999999999992</v>
      </c>
      <c r="Q1266" s="55"/>
      <c r="R1266" s="56" t="s">
        <v>35</v>
      </c>
    </row>
    <row r="1267" spans="1:18" s="56" customFormat="1" ht="18" customHeight="1" outlineLevel="1">
      <c r="A1267" s="41">
        <f t="shared" si="159"/>
        <v>8.6199999999999992</v>
      </c>
      <c r="B1267" s="42">
        <f t="shared" si="156"/>
        <v>1256</v>
      </c>
      <c r="C1267" s="43">
        <v>41445</v>
      </c>
      <c r="D1267" s="44" t="str">
        <f t="shared" si="157"/>
        <v>Haziran 2013</v>
      </c>
      <c r="E1267" s="45" t="s">
        <v>35</v>
      </c>
      <c r="F1267" s="46">
        <v>2</v>
      </c>
      <c r="G1267" s="47">
        <v>6</v>
      </c>
      <c r="H1267" s="48">
        <f t="shared" si="158"/>
        <v>12</v>
      </c>
      <c r="I1267" s="57">
        <v>3.5847449999999998</v>
      </c>
      <c r="J1267" s="50">
        <v>3.07</v>
      </c>
      <c r="K1267" s="51">
        <f t="shared" si="160"/>
        <v>0.51474500000000001</v>
      </c>
      <c r="L1267" s="53">
        <f t="shared" si="155"/>
        <v>2.5552549999999998</v>
      </c>
      <c r="M1267" s="51">
        <f>IF(I1267="",0,IF(K1267&lt;0,Sayfa3!$P$5,Sayfa3!$S$5))</f>
        <v>0.15000000000000036</v>
      </c>
      <c r="N1267" s="52" t="str">
        <f>IF(E1267="","",IF(K1267&lt;Sayfa3!$P$5,"P",IF(K1267&gt;Sayfa3!$S$5,"P","")))</f>
        <v>P</v>
      </c>
      <c r="O1267" s="53">
        <f t="shared" si="153"/>
        <v>2.4052549999999995</v>
      </c>
      <c r="P1267" s="54">
        <f t="shared" si="154"/>
        <v>8.6199999999999992</v>
      </c>
      <c r="Q1267" s="55"/>
      <c r="R1267" s="56" t="s">
        <v>35</v>
      </c>
    </row>
    <row r="1268" spans="1:18" s="56" customFormat="1" ht="18" customHeight="1" outlineLevel="1">
      <c r="A1268" s="41">
        <f t="shared" si="159"/>
        <v>8.5399999999999991</v>
      </c>
      <c r="B1268" s="42">
        <f t="shared" si="156"/>
        <v>1257</v>
      </c>
      <c r="C1268" s="43">
        <v>41447</v>
      </c>
      <c r="D1268" s="44" t="str">
        <f t="shared" si="157"/>
        <v>Haziran 2013</v>
      </c>
      <c r="E1268" s="45" t="s">
        <v>35</v>
      </c>
      <c r="F1268" s="46">
        <v>7</v>
      </c>
      <c r="G1268" s="47">
        <v>6</v>
      </c>
      <c r="H1268" s="48">
        <f t="shared" si="158"/>
        <v>42</v>
      </c>
      <c r="I1268" s="57">
        <v>3.6525423699999999</v>
      </c>
      <c r="J1268" s="50">
        <v>3.07</v>
      </c>
      <c r="K1268" s="51">
        <f t="shared" si="160"/>
        <v>0.58254237000000009</v>
      </c>
      <c r="L1268" s="53">
        <f t="shared" si="155"/>
        <v>2.4874576299999998</v>
      </c>
      <c r="M1268" s="51">
        <f>IF(I1268="",0,IF(K1268&lt;0,Sayfa3!$P$5,Sayfa3!$S$5))</f>
        <v>0.15000000000000036</v>
      </c>
      <c r="N1268" s="52" t="str">
        <f>IF(E1268="","",IF(K1268&lt;Sayfa3!$P$5,"P",IF(K1268&gt;Sayfa3!$S$5,"P","")))</f>
        <v>P</v>
      </c>
      <c r="O1268" s="53">
        <f t="shared" si="153"/>
        <v>2.3374576299999994</v>
      </c>
      <c r="P1268" s="54">
        <f t="shared" si="154"/>
        <v>8.5399999999999991</v>
      </c>
      <c r="Q1268" s="55"/>
      <c r="R1268" s="56" t="s">
        <v>35</v>
      </c>
    </row>
    <row r="1269" spans="1:18" s="56" customFormat="1" ht="18" customHeight="1" outlineLevel="1">
      <c r="A1269" s="41">
        <f t="shared" si="159"/>
        <v>8.5399999999999991</v>
      </c>
      <c r="B1269" s="42">
        <f t="shared" si="156"/>
        <v>1258</v>
      </c>
      <c r="C1269" s="43">
        <v>41447</v>
      </c>
      <c r="D1269" s="44" t="str">
        <f t="shared" si="157"/>
        <v>Haziran 2013</v>
      </c>
      <c r="E1269" s="45" t="s">
        <v>35</v>
      </c>
      <c r="F1269" s="46">
        <v>3</v>
      </c>
      <c r="G1269" s="47">
        <v>6</v>
      </c>
      <c r="H1269" s="48">
        <f t="shared" si="158"/>
        <v>18</v>
      </c>
      <c r="I1269" s="57">
        <v>3.6525423699999999</v>
      </c>
      <c r="J1269" s="50">
        <v>3.07</v>
      </c>
      <c r="K1269" s="51">
        <f t="shared" si="160"/>
        <v>0.58254237000000009</v>
      </c>
      <c r="L1269" s="53">
        <f t="shared" si="155"/>
        <v>2.4874576299999998</v>
      </c>
      <c r="M1269" s="51">
        <f>IF(I1269="",0,IF(K1269&lt;0,Sayfa3!$P$5,Sayfa3!$S$5))</f>
        <v>0.15000000000000036</v>
      </c>
      <c r="N1269" s="52" t="str">
        <f>IF(E1269="","",IF(K1269&lt;Sayfa3!$P$5,"P",IF(K1269&gt;Sayfa3!$S$5,"P","")))</f>
        <v>P</v>
      </c>
      <c r="O1269" s="53">
        <f t="shared" si="153"/>
        <v>2.3374576299999994</v>
      </c>
      <c r="P1269" s="54">
        <f t="shared" si="154"/>
        <v>8.5399999999999991</v>
      </c>
      <c r="Q1269" s="55"/>
      <c r="R1269" s="56" t="s">
        <v>35</v>
      </c>
    </row>
    <row r="1270" spans="1:18" s="56" customFormat="1" ht="18" customHeight="1" outlineLevel="1">
      <c r="A1270" s="41">
        <f t="shared" si="159"/>
        <v>8.5399999999999991</v>
      </c>
      <c r="B1270" s="42">
        <f t="shared" si="156"/>
        <v>1259</v>
      </c>
      <c r="C1270" s="43">
        <v>41447</v>
      </c>
      <c r="D1270" s="44" t="str">
        <f t="shared" si="157"/>
        <v>Haziran 2013</v>
      </c>
      <c r="E1270" s="45" t="s">
        <v>35</v>
      </c>
      <c r="F1270" s="46">
        <v>7</v>
      </c>
      <c r="G1270" s="47">
        <v>6</v>
      </c>
      <c r="H1270" s="48">
        <f t="shared" si="158"/>
        <v>42</v>
      </c>
      <c r="I1270" s="57">
        <v>3.6525423699999999</v>
      </c>
      <c r="J1270" s="50">
        <v>3.07</v>
      </c>
      <c r="K1270" s="51">
        <f t="shared" si="160"/>
        <v>0.58254237000000009</v>
      </c>
      <c r="L1270" s="53">
        <f t="shared" si="155"/>
        <v>2.4874576299999998</v>
      </c>
      <c r="M1270" s="51">
        <f>IF(I1270="",0,IF(K1270&lt;0,Sayfa3!$P$5,Sayfa3!$S$5))</f>
        <v>0.15000000000000036</v>
      </c>
      <c r="N1270" s="52" t="str">
        <f>IF(E1270="","",IF(K1270&lt;Sayfa3!$P$5,"P",IF(K1270&gt;Sayfa3!$S$5,"P","")))</f>
        <v>P</v>
      </c>
      <c r="O1270" s="53">
        <f t="shared" si="153"/>
        <v>2.3374576299999994</v>
      </c>
      <c r="P1270" s="54">
        <f t="shared" si="154"/>
        <v>8.5399999999999991</v>
      </c>
      <c r="Q1270" s="55"/>
      <c r="R1270" s="56" t="s">
        <v>35</v>
      </c>
    </row>
    <row r="1271" spans="1:18" s="56" customFormat="1" ht="18" customHeight="1" outlineLevel="1">
      <c r="A1271" s="41">
        <f t="shared" si="159"/>
        <v>8.5399999999999991</v>
      </c>
      <c r="B1271" s="42">
        <f t="shared" si="156"/>
        <v>1260</v>
      </c>
      <c r="C1271" s="43">
        <v>41447</v>
      </c>
      <c r="D1271" s="44" t="str">
        <f t="shared" si="157"/>
        <v>Haziran 2013</v>
      </c>
      <c r="E1271" s="45" t="s">
        <v>35</v>
      </c>
      <c r="F1271" s="46">
        <v>3</v>
      </c>
      <c r="G1271" s="47">
        <v>6</v>
      </c>
      <c r="H1271" s="48">
        <f t="shared" si="158"/>
        <v>18</v>
      </c>
      <c r="I1271" s="57">
        <v>3.6525423699999999</v>
      </c>
      <c r="J1271" s="50">
        <v>3.07</v>
      </c>
      <c r="K1271" s="51">
        <f t="shared" si="160"/>
        <v>0.58254237000000009</v>
      </c>
      <c r="L1271" s="53">
        <f t="shared" si="155"/>
        <v>2.4874576299999998</v>
      </c>
      <c r="M1271" s="51">
        <f>IF(I1271="",0,IF(K1271&lt;0,Sayfa3!$P$5,Sayfa3!$S$5))</f>
        <v>0.15000000000000036</v>
      </c>
      <c r="N1271" s="52" t="str">
        <f>IF(E1271="","",IF(K1271&lt;Sayfa3!$P$5,"P",IF(K1271&gt;Sayfa3!$S$5,"P","")))</f>
        <v>P</v>
      </c>
      <c r="O1271" s="53">
        <f t="shared" si="153"/>
        <v>2.3374576299999994</v>
      </c>
      <c r="P1271" s="54">
        <f t="shared" si="154"/>
        <v>8.5399999999999991</v>
      </c>
      <c r="Q1271" s="55"/>
      <c r="R1271" s="56" t="s">
        <v>35</v>
      </c>
    </row>
    <row r="1272" spans="1:18" s="56" customFormat="1" ht="18" customHeight="1" outlineLevel="1">
      <c r="A1272" s="41">
        <f t="shared" si="159"/>
        <v>8.5399999999999991</v>
      </c>
      <c r="B1272" s="42">
        <f t="shared" si="156"/>
        <v>1261</v>
      </c>
      <c r="C1272" s="43">
        <v>41453</v>
      </c>
      <c r="D1272" s="44" t="str">
        <f t="shared" si="157"/>
        <v>Haziran 2013</v>
      </c>
      <c r="E1272" s="45" t="s">
        <v>35</v>
      </c>
      <c r="F1272" s="46">
        <v>7</v>
      </c>
      <c r="G1272" s="47">
        <v>6</v>
      </c>
      <c r="H1272" s="48">
        <f t="shared" si="158"/>
        <v>42</v>
      </c>
      <c r="I1272" s="57">
        <v>3.6525423699999999</v>
      </c>
      <c r="J1272" s="50">
        <v>3.07</v>
      </c>
      <c r="K1272" s="51">
        <f t="shared" si="160"/>
        <v>0.58254237000000009</v>
      </c>
      <c r="L1272" s="53">
        <f t="shared" si="155"/>
        <v>2.4874576299999998</v>
      </c>
      <c r="M1272" s="51">
        <f>IF(I1272="",0,IF(K1272&lt;0,Sayfa3!$P$5,Sayfa3!$S$5))</f>
        <v>0.15000000000000036</v>
      </c>
      <c r="N1272" s="52" t="str">
        <f>IF(E1272="","",IF(K1272&lt;Sayfa3!$P$5,"P",IF(K1272&gt;Sayfa3!$S$5,"P","")))</f>
        <v>P</v>
      </c>
      <c r="O1272" s="53">
        <f t="shared" si="153"/>
        <v>2.3374576299999994</v>
      </c>
      <c r="P1272" s="54">
        <f t="shared" si="154"/>
        <v>8.5399999999999991</v>
      </c>
      <c r="Q1272" s="55"/>
      <c r="R1272" s="56" t="s">
        <v>35</v>
      </c>
    </row>
    <row r="1273" spans="1:18" s="56" customFormat="1" ht="18" customHeight="1" outlineLevel="1">
      <c r="A1273" s="41">
        <f t="shared" si="159"/>
        <v>8.5399999999999991</v>
      </c>
      <c r="B1273" s="42">
        <f t="shared" si="156"/>
        <v>1262</v>
      </c>
      <c r="C1273" s="43">
        <v>41453</v>
      </c>
      <c r="D1273" s="44" t="str">
        <f t="shared" si="157"/>
        <v>Haziran 2013</v>
      </c>
      <c r="E1273" s="45" t="s">
        <v>35</v>
      </c>
      <c r="F1273" s="46">
        <v>3</v>
      </c>
      <c r="G1273" s="47">
        <v>6</v>
      </c>
      <c r="H1273" s="48">
        <f t="shared" si="158"/>
        <v>18</v>
      </c>
      <c r="I1273" s="57">
        <v>3.6525423699999999</v>
      </c>
      <c r="J1273" s="50">
        <v>3.07</v>
      </c>
      <c r="K1273" s="51">
        <f t="shared" si="160"/>
        <v>0.58254237000000009</v>
      </c>
      <c r="L1273" s="53">
        <f t="shared" si="155"/>
        <v>2.4874576299999998</v>
      </c>
      <c r="M1273" s="51">
        <f>IF(I1273="",0,IF(K1273&lt;0,Sayfa3!$P$5,Sayfa3!$S$5))</f>
        <v>0.15000000000000036</v>
      </c>
      <c r="N1273" s="52" t="str">
        <f>IF(E1273="","",IF(K1273&lt;Sayfa3!$P$5,"P",IF(K1273&gt;Sayfa3!$S$5,"P","")))</f>
        <v>P</v>
      </c>
      <c r="O1273" s="53">
        <f t="shared" si="153"/>
        <v>2.3374576299999994</v>
      </c>
      <c r="P1273" s="54">
        <f t="shared" si="154"/>
        <v>8.5399999999999991</v>
      </c>
      <c r="Q1273" s="55"/>
      <c r="R1273" s="56" t="s">
        <v>35</v>
      </c>
    </row>
    <row r="1274" spans="1:18" s="56" customFormat="1" ht="18" customHeight="1" outlineLevel="1">
      <c r="A1274" s="41">
        <f t="shared" si="159"/>
        <v>8.5399999999999991</v>
      </c>
      <c r="B1274" s="42">
        <f t="shared" si="156"/>
        <v>1263</v>
      </c>
      <c r="C1274" s="43">
        <v>41457</v>
      </c>
      <c r="D1274" s="44" t="str">
        <f t="shared" si="157"/>
        <v>Temmuz 2013</v>
      </c>
      <c r="E1274" s="45" t="s">
        <v>35</v>
      </c>
      <c r="F1274" s="46">
        <v>3</v>
      </c>
      <c r="G1274" s="47">
        <v>6</v>
      </c>
      <c r="H1274" s="48">
        <f t="shared" si="158"/>
        <v>18</v>
      </c>
      <c r="I1274" s="57">
        <v>3.6525422999999999</v>
      </c>
      <c r="J1274" s="50">
        <v>3.07</v>
      </c>
      <c r="K1274" s="51">
        <f t="shared" si="160"/>
        <v>0.58254230000000007</v>
      </c>
      <c r="L1274" s="53">
        <f t="shared" si="155"/>
        <v>2.4874576999999998</v>
      </c>
      <c r="M1274" s="51">
        <f>IF(I1274="",0,IF(K1274&lt;0,Sayfa3!$P$5,Sayfa3!$S$5))</f>
        <v>0.15000000000000036</v>
      </c>
      <c r="N1274" s="52" t="str">
        <f>IF(E1274="","",IF(K1274&lt;Sayfa3!$P$5,"P",IF(K1274&gt;Sayfa3!$S$5,"P","")))</f>
        <v>P</v>
      </c>
      <c r="O1274" s="53">
        <f t="shared" si="153"/>
        <v>2.3374576999999994</v>
      </c>
      <c r="P1274" s="54">
        <f t="shared" si="154"/>
        <v>8.5399999999999991</v>
      </c>
      <c r="Q1274" s="55"/>
      <c r="R1274" s="56" t="s">
        <v>35</v>
      </c>
    </row>
    <row r="1275" spans="1:18" s="56" customFormat="1" ht="18" customHeight="1" outlineLevel="1">
      <c r="A1275" s="41">
        <f t="shared" si="159"/>
        <v>8.5399999999999991</v>
      </c>
      <c r="B1275" s="42">
        <f t="shared" si="156"/>
        <v>1264</v>
      </c>
      <c r="C1275" s="43">
        <v>41457</v>
      </c>
      <c r="D1275" s="44" t="str">
        <f t="shared" si="157"/>
        <v>Temmuz 2013</v>
      </c>
      <c r="E1275" s="45" t="s">
        <v>35</v>
      </c>
      <c r="F1275" s="46">
        <v>7</v>
      </c>
      <c r="G1275" s="47">
        <v>6</v>
      </c>
      <c r="H1275" s="48">
        <f t="shared" si="158"/>
        <v>42</v>
      </c>
      <c r="I1275" s="57">
        <v>3.6525422999999999</v>
      </c>
      <c r="J1275" s="50">
        <v>3.07</v>
      </c>
      <c r="K1275" s="51">
        <f t="shared" si="160"/>
        <v>0.58254230000000007</v>
      </c>
      <c r="L1275" s="53">
        <f t="shared" si="155"/>
        <v>2.4874576999999998</v>
      </c>
      <c r="M1275" s="51">
        <f>IF(I1275="",0,IF(K1275&lt;0,Sayfa3!$P$5,Sayfa3!$S$5))</f>
        <v>0.15000000000000036</v>
      </c>
      <c r="N1275" s="52" t="str">
        <f>IF(E1275="","",IF(K1275&lt;Sayfa3!$P$5,"P",IF(K1275&gt;Sayfa3!$S$5,"P","")))</f>
        <v>P</v>
      </c>
      <c r="O1275" s="53">
        <f t="shared" si="153"/>
        <v>2.3374576999999994</v>
      </c>
      <c r="P1275" s="54">
        <f t="shared" si="154"/>
        <v>8.5399999999999991</v>
      </c>
      <c r="Q1275" s="55"/>
      <c r="R1275" s="56" t="s">
        <v>35</v>
      </c>
    </row>
    <row r="1276" spans="1:18" s="56" customFormat="1" ht="18" customHeight="1" outlineLevel="1">
      <c r="A1276" s="41">
        <f t="shared" si="159"/>
        <v>8.5399999999999991</v>
      </c>
      <c r="B1276" s="42">
        <f t="shared" si="156"/>
        <v>1265</v>
      </c>
      <c r="C1276" s="43">
        <v>41457</v>
      </c>
      <c r="D1276" s="44" t="str">
        <f t="shared" si="157"/>
        <v>Temmuz 2013</v>
      </c>
      <c r="E1276" s="45" t="s">
        <v>35</v>
      </c>
      <c r="F1276" s="46">
        <v>7</v>
      </c>
      <c r="G1276" s="47">
        <v>6</v>
      </c>
      <c r="H1276" s="48">
        <f t="shared" si="158"/>
        <v>42</v>
      </c>
      <c r="I1276" s="57">
        <v>3.6525422999999999</v>
      </c>
      <c r="J1276" s="50">
        <v>3.07</v>
      </c>
      <c r="K1276" s="51">
        <f t="shared" si="160"/>
        <v>0.58254230000000007</v>
      </c>
      <c r="L1276" s="53">
        <f t="shared" si="155"/>
        <v>2.4874576999999998</v>
      </c>
      <c r="M1276" s="51">
        <f>IF(I1276="",0,IF(K1276&lt;0,Sayfa3!$P$5,Sayfa3!$S$5))</f>
        <v>0.15000000000000036</v>
      </c>
      <c r="N1276" s="52" t="str">
        <f>IF(E1276="","",IF(K1276&lt;Sayfa3!$P$5,"P",IF(K1276&gt;Sayfa3!$S$5,"P","")))</f>
        <v>P</v>
      </c>
      <c r="O1276" s="53">
        <f t="shared" si="153"/>
        <v>2.3374576999999994</v>
      </c>
      <c r="P1276" s="54">
        <f t="shared" si="154"/>
        <v>8.5399999999999991</v>
      </c>
      <c r="Q1276" s="55"/>
      <c r="R1276" s="56" t="s">
        <v>35</v>
      </c>
    </row>
    <row r="1277" spans="1:18" s="56" customFormat="1" ht="18" customHeight="1" outlineLevel="1">
      <c r="A1277" s="41">
        <f t="shared" si="159"/>
        <v>8.5399999999999991</v>
      </c>
      <c r="B1277" s="42">
        <f t="shared" si="156"/>
        <v>1266</v>
      </c>
      <c r="C1277" s="43">
        <v>41457</v>
      </c>
      <c r="D1277" s="44" t="str">
        <f t="shared" si="157"/>
        <v>Temmuz 2013</v>
      </c>
      <c r="E1277" s="45" t="s">
        <v>35</v>
      </c>
      <c r="F1277" s="46">
        <v>3</v>
      </c>
      <c r="G1277" s="47">
        <v>6</v>
      </c>
      <c r="H1277" s="48">
        <f t="shared" si="158"/>
        <v>18</v>
      </c>
      <c r="I1277" s="57">
        <v>3.6525422999999999</v>
      </c>
      <c r="J1277" s="50">
        <v>3.07</v>
      </c>
      <c r="K1277" s="51">
        <f t="shared" si="160"/>
        <v>0.58254230000000007</v>
      </c>
      <c r="L1277" s="53">
        <f t="shared" si="155"/>
        <v>2.4874576999999998</v>
      </c>
      <c r="M1277" s="51">
        <f>IF(I1277="",0,IF(K1277&lt;0,Sayfa3!$P$5,Sayfa3!$S$5))</f>
        <v>0.15000000000000036</v>
      </c>
      <c r="N1277" s="52" t="str">
        <f>IF(E1277="","",IF(K1277&lt;Sayfa3!$P$5,"P",IF(K1277&gt;Sayfa3!$S$5,"P","")))</f>
        <v>P</v>
      </c>
      <c r="O1277" s="53">
        <f t="shared" si="153"/>
        <v>2.3374576999999994</v>
      </c>
      <c r="P1277" s="54">
        <f t="shared" si="154"/>
        <v>8.5399999999999991</v>
      </c>
      <c r="Q1277" s="55"/>
      <c r="R1277" s="56" t="s">
        <v>35</v>
      </c>
    </row>
    <row r="1278" spans="1:18" s="56" customFormat="1" ht="18" customHeight="1" outlineLevel="1">
      <c r="A1278" s="41">
        <f t="shared" si="159"/>
        <v>8.5399999999999991</v>
      </c>
      <c r="B1278" s="42">
        <f t="shared" si="156"/>
        <v>1267</v>
      </c>
      <c r="C1278" s="43">
        <v>41457</v>
      </c>
      <c r="D1278" s="44" t="str">
        <f t="shared" si="157"/>
        <v>Temmuz 2013</v>
      </c>
      <c r="E1278" s="45" t="s">
        <v>35</v>
      </c>
      <c r="F1278" s="46">
        <v>3</v>
      </c>
      <c r="G1278" s="47">
        <v>6</v>
      </c>
      <c r="H1278" s="48">
        <f t="shared" si="158"/>
        <v>18</v>
      </c>
      <c r="I1278" s="57">
        <v>3.6525422999999999</v>
      </c>
      <c r="J1278" s="50">
        <v>3.07</v>
      </c>
      <c r="K1278" s="51">
        <f t="shared" si="160"/>
        <v>0.58254230000000007</v>
      </c>
      <c r="L1278" s="53">
        <f t="shared" si="155"/>
        <v>2.4874576999999998</v>
      </c>
      <c r="M1278" s="51">
        <f>IF(I1278="",0,IF(K1278&lt;0,Sayfa3!$P$5,Sayfa3!$S$5))</f>
        <v>0.15000000000000036</v>
      </c>
      <c r="N1278" s="52" t="str">
        <f>IF(E1278="","",IF(K1278&lt;Sayfa3!$P$5,"P",IF(K1278&gt;Sayfa3!$S$5,"P","")))</f>
        <v>P</v>
      </c>
      <c r="O1278" s="53">
        <f t="shared" si="153"/>
        <v>2.3374576999999994</v>
      </c>
      <c r="P1278" s="54">
        <f t="shared" si="154"/>
        <v>8.5399999999999991</v>
      </c>
      <c r="Q1278" s="55"/>
      <c r="R1278" s="56" t="s">
        <v>35</v>
      </c>
    </row>
    <row r="1279" spans="1:18" s="56" customFormat="1" ht="18" customHeight="1" outlineLevel="1">
      <c r="A1279" s="41">
        <f t="shared" si="159"/>
        <v>8.5399999999999991</v>
      </c>
      <c r="B1279" s="42">
        <f t="shared" si="156"/>
        <v>1268</v>
      </c>
      <c r="C1279" s="43">
        <v>41457</v>
      </c>
      <c r="D1279" s="44" t="str">
        <f t="shared" si="157"/>
        <v>Temmuz 2013</v>
      </c>
      <c r="E1279" s="45" t="s">
        <v>35</v>
      </c>
      <c r="F1279" s="46">
        <v>7</v>
      </c>
      <c r="G1279" s="47">
        <v>6</v>
      </c>
      <c r="H1279" s="48">
        <f t="shared" si="158"/>
        <v>42</v>
      </c>
      <c r="I1279" s="57">
        <v>3.6525422999999999</v>
      </c>
      <c r="J1279" s="50">
        <v>3.07</v>
      </c>
      <c r="K1279" s="51">
        <f t="shared" si="160"/>
        <v>0.58254230000000007</v>
      </c>
      <c r="L1279" s="53">
        <f t="shared" si="155"/>
        <v>2.4874576999999998</v>
      </c>
      <c r="M1279" s="51">
        <f>IF(I1279="",0,IF(K1279&lt;0,Sayfa3!$P$5,Sayfa3!$S$5))</f>
        <v>0.15000000000000036</v>
      </c>
      <c r="N1279" s="52" t="str">
        <f>IF(E1279="","",IF(K1279&lt;Sayfa3!$P$5,"P",IF(K1279&gt;Sayfa3!$S$5,"P","")))</f>
        <v>P</v>
      </c>
      <c r="O1279" s="53">
        <f t="shared" si="153"/>
        <v>2.3374576999999994</v>
      </c>
      <c r="P1279" s="54">
        <f t="shared" si="154"/>
        <v>8.5399999999999991</v>
      </c>
      <c r="Q1279" s="55"/>
      <c r="R1279" s="56" t="s">
        <v>35</v>
      </c>
    </row>
    <row r="1280" spans="1:18" s="56" customFormat="1" ht="18" customHeight="1" outlineLevel="1">
      <c r="A1280" s="41">
        <f t="shared" si="159"/>
        <v>8.5399999999999991</v>
      </c>
      <c r="B1280" s="42">
        <f t="shared" si="156"/>
        <v>1269</v>
      </c>
      <c r="C1280" s="43">
        <v>41457</v>
      </c>
      <c r="D1280" s="44" t="str">
        <f t="shared" si="157"/>
        <v>Temmuz 2013</v>
      </c>
      <c r="E1280" s="45" t="s">
        <v>35</v>
      </c>
      <c r="F1280" s="46">
        <v>3</v>
      </c>
      <c r="G1280" s="47">
        <v>6</v>
      </c>
      <c r="H1280" s="48">
        <f t="shared" si="158"/>
        <v>18</v>
      </c>
      <c r="I1280" s="57">
        <v>3.6525422999999999</v>
      </c>
      <c r="J1280" s="50">
        <v>3.07</v>
      </c>
      <c r="K1280" s="51">
        <f t="shared" si="160"/>
        <v>0.58254230000000007</v>
      </c>
      <c r="L1280" s="53">
        <f t="shared" si="155"/>
        <v>2.4874576999999998</v>
      </c>
      <c r="M1280" s="51">
        <f>IF(I1280="",0,IF(K1280&lt;0,Sayfa3!$P$5,Sayfa3!$S$5))</f>
        <v>0.15000000000000036</v>
      </c>
      <c r="N1280" s="52" t="str">
        <f>IF(E1280="","",IF(K1280&lt;Sayfa3!$P$5,"P",IF(K1280&gt;Sayfa3!$S$5,"P","")))</f>
        <v>P</v>
      </c>
      <c r="O1280" s="53">
        <f t="shared" si="153"/>
        <v>2.3374576999999994</v>
      </c>
      <c r="P1280" s="54">
        <f t="shared" si="154"/>
        <v>8.5399999999999991</v>
      </c>
      <c r="Q1280" s="55"/>
      <c r="R1280" s="56" t="s">
        <v>35</v>
      </c>
    </row>
    <row r="1281" spans="1:18" s="56" customFormat="1" ht="18" customHeight="1" outlineLevel="1">
      <c r="A1281" s="41">
        <f t="shared" si="159"/>
        <v>8.5399999999999991</v>
      </c>
      <c r="B1281" s="42">
        <f t="shared" si="156"/>
        <v>1270</v>
      </c>
      <c r="C1281" s="43">
        <v>41457</v>
      </c>
      <c r="D1281" s="44" t="str">
        <f t="shared" si="157"/>
        <v>Temmuz 2013</v>
      </c>
      <c r="E1281" s="45" t="s">
        <v>35</v>
      </c>
      <c r="F1281" s="46">
        <v>7</v>
      </c>
      <c r="G1281" s="47">
        <v>6</v>
      </c>
      <c r="H1281" s="48">
        <f t="shared" si="158"/>
        <v>42</v>
      </c>
      <c r="I1281" s="57">
        <v>3.6525422999999999</v>
      </c>
      <c r="J1281" s="50">
        <v>3.07</v>
      </c>
      <c r="K1281" s="51">
        <f t="shared" si="160"/>
        <v>0.58254230000000007</v>
      </c>
      <c r="L1281" s="53">
        <f t="shared" si="155"/>
        <v>2.4874576999999998</v>
      </c>
      <c r="M1281" s="51">
        <f>IF(I1281="",0,IF(K1281&lt;0,Sayfa3!$P$5,Sayfa3!$S$5))</f>
        <v>0.15000000000000036</v>
      </c>
      <c r="N1281" s="52" t="str">
        <f>IF(E1281="","",IF(K1281&lt;Sayfa3!$P$5,"P",IF(K1281&gt;Sayfa3!$S$5,"P","")))</f>
        <v>P</v>
      </c>
      <c r="O1281" s="53">
        <f t="shared" si="153"/>
        <v>2.3374576999999994</v>
      </c>
      <c r="P1281" s="54">
        <f t="shared" si="154"/>
        <v>8.5399999999999991</v>
      </c>
      <c r="Q1281" s="55"/>
      <c r="R1281" s="56" t="s">
        <v>35</v>
      </c>
    </row>
    <row r="1282" spans="1:18" s="56" customFormat="1" ht="18" customHeight="1" outlineLevel="1">
      <c r="A1282" s="41">
        <f t="shared" si="159"/>
        <v>8.5399999999999991</v>
      </c>
      <c r="B1282" s="42">
        <f t="shared" si="156"/>
        <v>1271</v>
      </c>
      <c r="C1282" s="43">
        <v>41457</v>
      </c>
      <c r="D1282" s="44" t="str">
        <f t="shared" si="157"/>
        <v>Temmuz 2013</v>
      </c>
      <c r="E1282" s="45" t="s">
        <v>35</v>
      </c>
      <c r="F1282" s="46">
        <v>3</v>
      </c>
      <c r="G1282" s="47">
        <v>6</v>
      </c>
      <c r="H1282" s="48">
        <f t="shared" si="158"/>
        <v>18</v>
      </c>
      <c r="I1282" s="57">
        <v>3.6525422999999999</v>
      </c>
      <c r="J1282" s="50">
        <v>3.07</v>
      </c>
      <c r="K1282" s="51">
        <f t="shared" si="160"/>
        <v>0.58254230000000007</v>
      </c>
      <c r="L1282" s="53">
        <f t="shared" si="155"/>
        <v>2.4874576999999998</v>
      </c>
      <c r="M1282" s="51">
        <f>IF(I1282="",0,IF(K1282&lt;0,Sayfa3!$P$5,Sayfa3!$S$5))</f>
        <v>0.15000000000000036</v>
      </c>
      <c r="N1282" s="52" t="str">
        <f>IF(E1282="","",IF(K1282&lt;Sayfa3!$P$5,"P",IF(K1282&gt;Sayfa3!$S$5,"P","")))</f>
        <v>P</v>
      </c>
      <c r="O1282" s="53">
        <f t="shared" si="153"/>
        <v>2.3374576999999994</v>
      </c>
      <c r="P1282" s="54">
        <f t="shared" si="154"/>
        <v>8.5399999999999991</v>
      </c>
      <c r="Q1282" s="55"/>
      <c r="R1282" s="56" t="s">
        <v>35</v>
      </c>
    </row>
    <row r="1283" spans="1:18" s="56" customFormat="1" ht="18" customHeight="1" outlineLevel="1">
      <c r="A1283" s="41">
        <f t="shared" si="159"/>
        <v>8.5399999999999991</v>
      </c>
      <c r="B1283" s="42">
        <f t="shared" si="156"/>
        <v>1272</v>
      </c>
      <c r="C1283" s="43">
        <v>41457</v>
      </c>
      <c r="D1283" s="44" t="str">
        <f t="shared" si="157"/>
        <v>Temmuz 2013</v>
      </c>
      <c r="E1283" s="45" t="s">
        <v>35</v>
      </c>
      <c r="F1283" s="46">
        <v>7</v>
      </c>
      <c r="G1283" s="47">
        <v>6</v>
      </c>
      <c r="H1283" s="48">
        <f t="shared" si="158"/>
        <v>42</v>
      </c>
      <c r="I1283" s="57">
        <v>3.6525422999999999</v>
      </c>
      <c r="J1283" s="50">
        <v>3.07</v>
      </c>
      <c r="K1283" s="51">
        <f t="shared" si="160"/>
        <v>0.58254230000000007</v>
      </c>
      <c r="L1283" s="53">
        <f t="shared" si="155"/>
        <v>2.4874576999999998</v>
      </c>
      <c r="M1283" s="51">
        <f>IF(I1283="",0,IF(K1283&lt;0,Sayfa3!$P$5,Sayfa3!$S$5))</f>
        <v>0.15000000000000036</v>
      </c>
      <c r="N1283" s="52" t="str">
        <f>IF(E1283="","",IF(K1283&lt;Sayfa3!$P$5,"P",IF(K1283&gt;Sayfa3!$S$5,"P","")))</f>
        <v>P</v>
      </c>
      <c r="O1283" s="53">
        <f t="shared" si="153"/>
        <v>2.3374576999999994</v>
      </c>
      <c r="P1283" s="54">
        <f t="shared" si="154"/>
        <v>8.5399999999999991</v>
      </c>
      <c r="Q1283" s="55"/>
      <c r="R1283" s="56" t="s">
        <v>35</v>
      </c>
    </row>
    <row r="1284" spans="1:18" s="56" customFormat="1" ht="18" customHeight="1" outlineLevel="1">
      <c r="A1284" s="41">
        <f t="shared" si="159"/>
        <v>8.5399999999999991</v>
      </c>
      <c r="B1284" s="42">
        <f t="shared" si="156"/>
        <v>1273</v>
      </c>
      <c r="C1284" s="43">
        <v>41457</v>
      </c>
      <c r="D1284" s="44" t="str">
        <f t="shared" si="157"/>
        <v>Temmuz 2013</v>
      </c>
      <c r="E1284" s="45" t="s">
        <v>35</v>
      </c>
      <c r="F1284" s="46">
        <v>3</v>
      </c>
      <c r="G1284" s="47">
        <v>6</v>
      </c>
      <c r="H1284" s="48">
        <f t="shared" si="158"/>
        <v>18</v>
      </c>
      <c r="I1284" s="57">
        <v>3.6525422999999999</v>
      </c>
      <c r="J1284" s="50">
        <v>3.07</v>
      </c>
      <c r="K1284" s="51">
        <f t="shared" si="160"/>
        <v>0.58254230000000007</v>
      </c>
      <c r="L1284" s="53">
        <f t="shared" si="155"/>
        <v>2.4874576999999998</v>
      </c>
      <c r="M1284" s="51">
        <f>IF(I1284="",0,IF(K1284&lt;0,Sayfa3!$P$5,Sayfa3!$S$5))</f>
        <v>0.15000000000000036</v>
      </c>
      <c r="N1284" s="52" t="str">
        <f>IF(E1284="","",IF(K1284&lt;Sayfa3!$P$5,"P",IF(K1284&gt;Sayfa3!$S$5,"P","")))</f>
        <v>P</v>
      </c>
      <c r="O1284" s="53">
        <f t="shared" si="153"/>
        <v>2.3374576999999994</v>
      </c>
      <c r="P1284" s="54">
        <f t="shared" si="154"/>
        <v>8.5399999999999991</v>
      </c>
      <c r="Q1284" s="55"/>
      <c r="R1284" s="56" t="s">
        <v>35</v>
      </c>
    </row>
    <row r="1285" spans="1:18" s="56" customFormat="1" ht="18" customHeight="1" outlineLevel="1">
      <c r="A1285" s="41">
        <f t="shared" si="159"/>
        <v>8.5399999999999991</v>
      </c>
      <c r="B1285" s="42">
        <f t="shared" si="156"/>
        <v>1274</v>
      </c>
      <c r="C1285" s="43">
        <v>41457</v>
      </c>
      <c r="D1285" s="44" t="str">
        <f t="shared" si="157"/>
        <v>Temmuz 2013</v>
      </c>
      <c r="E1285" s="45" t="s">
        <v>35</v>
      </c>
      <c r="F1285" s="46">
        <v>7</v>
      </c>
      <c r="G1285" s="47">
        <v>6</v>
      </c>
      <c r="H1285" s="48">
        <f t="shared" si="158"/>
        <v>42</v>
      </c>
      <c r="I1285" s="57">
        <v>3.6525422999999999</v>
      </c>
      <c r="J1285" s="50">
        <v>3.07</v>
      </c>
      <c r="K1285" s="51">
        <f t="shared" si="160"/>
        <v>0.58254230000000007</v>
      </c>
      <c r="L1285" s="53">
        <f t="shared" si="155"/>
        <v>2.4874576999999998</v>
      </c>
      <c r="M1285" s="51">
        <f>IF(I1285="",0,IF(K1285&lt;0,Sayfa3!$P$5,Sayfa3!$S$5))</f>
        <v>0.15000000000000036</v>
      </c>
      <c r="N1285" s="52" t="str">
        <f>IF(E1285="","",IF(K1285&lt;Sayfa3!$P$5,"P",IF(K1285&gt;Sayfa3!$S$5,"P","")))</f>
        <v>P</v>
      </c>
      <c r="O1285" s="53">
        <f t="shared" si="153"/>
        <v>2.3374576999999994</v>
      </c>
      <c r="P1285" s="54">
        <f t="shared" si="154"/>
        <v>8.5399999999999991</v>
      </c>
      <c r="Q1285" s="55"/>
      <c r="R1285" s="56" t="s">
        <v>35</v>
      </c>
    </row>
    <row r="1286" spans="1:18" s="56" customFormat="1" ht="18" customHeight="1" outlineLevel="1">
      <c r="A1286" s="41">
        <f t="shared" si="159"/>
        <v>8.5399999999999991</v>
      </c>
      <c r="B1286" s="42">
        <f t="shared" si="156"/>
        <v>1275</v>
      </c>
      <c r="C1286" s="43">
        <v>41457</v>
      </c>
      <c r="D1286" s="44" t="str">
        <f t="shared" si="157"/>
        <v>Temmuz 2013</v>
      </c>
      <c r="E1286" s="45" t="s">
        <v>35</v>
      </c>
      <c r="F1286" s="46">
        <v>7</v>
      </c>
      <c r="G1286" s="47">
        <v>6</v>
      </c>
      <c r="H1286" s="48">
        <f t="shared" si="158"/>
        <v>42</v>
      </c>
      <c r="I1286" s="57">
        <v>3.6525422999999999</v>
      </c>
      <c r="J1286" s="50">
        <v>3.07</v>
      </c>
      <c r="K1286" s="51">
        <f t="shared" si="160"/>
        <v>0.58254230000000007</v>
      </c>
      <c r="L1286" s="53">
        <f t="shared" si="155"/>
        <v>2.4874576999999998</v>
      </c>
      <c r="M1286" s="51">
        <f>IF(I1286="",0,IF(K1286&lt;0,Sayfa3!$P$5,Sayfa3!$S$5))</f>
        <v>0.15000000000000036</v>
      </c>
      <c r="N1286" s="52" t="str">
        <f>IF(E1286="","",IF(K1286&lt;Sayfa3!$P$5,"P",IF(K1286&gt;Sayfa3!$S$5,"P","")))</f>
        <v>P</v>
      </c>
      <c r="O1286" s="53">
        <f t="shared" si="153"/>
        <v>2.3374576999999994</v>
      </c>
      <c r="P1286" s="54">
        <f t="shared" si="154"/>
        <v>8.5399999999999991</v>
      </c>
      <c r="Q1286" s="55"/>
      <c r="R1286" s="56" t="s">
        <v>35</v>
      </c>
    </row>
    <row r="1287" spans="1:18" s="56" customFormat="1" ht="18" customHeight="1" outlineLevel="1">
      <c r="A1287" s="41">
        <f t="shared" si="159"/>
        <v>8.5399999999999991</v>
      </c>
      <c r="B1287" s="42">
        <f t="shared" si="156"/>
        <v>1276</v>
      </c>
      <c r="C1287" s="43">
        <v>41457</v>
      </c>
      <c r="D1287" s="44" t="str">
        <f t="shared" si="157"/>
        <v>Temmuz 2013</v>
      </c>
      <c r="E1287" s="45" t="s">
        <v>35</v>
      </c>
      <c r="F1287" s="46">
        <v>3</v>
      </c>
      <c r="G1287" s="47">
        <v>6</v>
      </c>
      <c r="H1287" s="48">
        <f t="shared" si="158"/>
        <v>18</v>
      </c>
      <c r="I1287" s="57">
        <v>3.6525422999999999</v>
      </c>
      <c r="J1287" s="50">
        <v>3.07</v>
      </c>
      <c r="K1287" s="51">
        <f t="shared" si="160"/>
        <v>0.58254230000000007</v>
      </c>
      <c r="L1287" s="53">
        <f t="shared" si="155"/>
        <v>2.4874576999999998</v>
      </c>
      <c r="M1287" s="51">
        <f>IF(I1287="",0,IF(K1287&lt;0,Sayfa3!$P$5,Sayfa3!$S$5))</f>
        <v>0.15000000000000036</v>
      </c>
      <c r="N1287" s="52" t="str">
        <f>IF(E1287="","",IF(K1287&lt;Sayfa3!$P$5,"P",IF(K1287&gt;Sayfa3!$S$5,"P","")))</f>
        <v>P</v>
      </c>
      <c r="O1287" s="53">
        <f t="shared" si="153"/>
        <v>2.3374576999999994</v>
      </c>
      <c r="P1287" s="54">
        <f t="shared" si="154"/>
        <v>8.5399999999999991</v>
      </c>
      <c r="Q1287" s="55"/>
      <c r="R1287" s="56" t="s">
        <v>35</v>
      </c>
    </row>
    <row r="1288" spans="1:18" s="56" customFormat="1" ht="18" customHeight="1" outlineLevel="1">
      <c r="A1288" s="41">
        <f t="shared" si="159"/>
        <v>8.5399999999999991</v>
      </c>
      <c r="B1288" s="42">
        <f t="shared" si="156"/>
        <v>1277</v>
      </c>
      <c r="C1288" s="43">
        <v>41457</v>
      </c>
      <c r="D1288" s="44" t="str">
        <f t="shared" si="157"/>
        <v>Temmuz 2013</v>
      </c>
      <c r="E1288" s="45" t="s">
        <v>35</v>
      </c>
      <c r="F1288" s="46">
        <v>3</v>
      </c>
      <c r="G1288" s="47">
        <v>6</v>
      </c>
      <c r="H1288" s="48">
        <f t="shared" si="158"/>
        <v>18</v>
      </c>
      <c r="I1288" s="57">
        <v>3.6525422999999999</v>
      </c>
      <c r="J1288" s="50">
        <v>3.07</v>
      </c>
      <c r="K1288" s="51">
        <f t="shared" si="160"/>
        <v>0.58254230000000007</v>
      </c>
      <c r="L1288" s="53">
        <f t="shared" si="155"/>
        <v>2.4874576999999998</v>
      </c>
      <c r="M1288" s="51">
        <f>IF(I1288="",0,IF(K1288&lt;0,Sayfa3!$P$5,Sayfa3!$S$5))</f>
        <v>0.15000000000000036</v>
      </c>
      <c r="N1288" s="52" t="str">
        <f>IF(E1288="","",IF(K1288&lt;Sayfa3!$P$5,"P",IF(K1288&gt;Sayfa3!$S$5,"P","")))</f>
        <v>P</v>
      </c>
      <c r="O1288" s="53">
        <f t="shared" si="153"/>
        <v>2.3374576999999994</v>
      </c>
      <c r="P1288" s="54">
        <f t="shared" si="154"/>
        <v>8.5399999999999991</v>
      </c>
      <c r="Q1288" s="55"/>
      <c r="R1288" s="56" t="s">
        <v>35</v>
      </c>
    </row>
    <row r="1289" spans="1:18" s="56" customFormat="1" ht="18" customHeight="1" outlineLevel="1">
      <c r="A1289" s="41">
        <f t="shared" si="159"/>
        <v>8.5399999999999991</v>
      </c>
      <c r="B1289" s="42">
        <f t="shared" si="156"/>
        <v>1278</v>
      </c>
      <c r="C1289" s="43">
        <v>41457</v>
      </c>
      <c r="D1289" s="44" t="str">
        <f t="shared" si="157"/>
        <v>Temmuz 2013</v>
      </c>
      <c r="E1289" s="45" t="s">
        <v>35</v>
      </c>
      <c r="F1289" s="46">
        <v>7</v>
      </c>
      <c r="G1289" s="47">
        <v>6</v>
      </c>
      <c r="H1289" s="48">
        <f t="shared" si="158"/>
        <v>42</v>
      </c>
      <c r="I1289" s="57">
        <v>3.6525422999999999</v>
      </c>
      <c r="J1289" s="50">
        <v>3.07</v>
      </c>
      <c r="K1289" s="51">
        <f t="shared" si="160"/>
        <v>0.58254230000000007</v>
      </c>
      <c r="L1289" s="53">
        <f t="shared" si="155"/>
        <v>2.4874576999999998</v>
      </c>
      <c r="M1289" s="51">
        <f>IF(I1289="",0,IF(K1289&lt;0,Sayfa3!$P$5,Sayfa3!$S$5))</f>
        <v>0.15000000000000036</v>
      </c>
      <c r="N1289" s="52" t="str">
        <f>IF(E1289="","",IF(K1289&lt;Sayfa3!$P$5,"P",IF(K1289&gt;Sayfa3!$S$5,"P","")))</f>
        <v>P</v>
      </c>
      <c r="O1289" s="53">
        <f t="shared" si="153"/>
        <v>2.3374576999999994</v>
      </c>
      <c r="P1289" s="54">
        <f t="shared" si="154"/>
        <v>8.5399999999999991</v>
      </c>
      <c r="Q1289" s="55"/>
      <c r="R1289" s="56" t="s">
        <v>35</v>
      </c>
    </row>
    <row r="1290" spans="1:18" s="56" customFormat="1" ht="18" customHeight="1" outlineLevel="1">
      <c r="A1290" s="41">
        <f t="shared" si="159"/>
        <v>8.5399999999999991</v>
      </c>
      <c r="B1290" s="42">
        <f t="shared" si="156"/>
        <v>1279</v>
      </c>
      <c r="C1290" s="43">
        <v>41457</v>
      </c>
      <c r="D1290" s="44" t="str">
        <f t="shared" si="157"/>
        <v>Temmuz 2013</v>
      </c>
      <c r="E1290" s="45" t="s">
        <v>35</v>
      </c>
      <c r="F1290" s="46">
        <v>7</v>
      </c>
      <c r="G1290" s="47">
        <v>6</v>
      </c>
      <c r="H1290" s="48">
        <f t="shared" si="158"/>
        <v>42</v>
      </c>
      <c r="I1290" s="57">
        <v>3.6525422999999999</v>
      </c>
      <c r="J1290" s="50">
        <v>3.07</v>
      </c>
      <c r="K1290" s="51">
        <f t="shared" si="160"/>
        <v>0.58254230000000007</v>
      </c>
      <c r="L1290" s="53">
        <f t="shared" si="155"/>
        <v>2.4874576999999998</v>
      </c>
      <c r="M1290" s="51">
        <f>IF(I1290="",0,IF(K1290&lt;0,Sayfa3!$P$5,Sayfa3!$S$5))</f>
        <v>0.15000000000000036</v>
      </c>
      <c r="N1290" s="52" t="str">
        <f>IF(E1290="","",IF(K1290&lt;Sayfa3!$P$5,"P",IF(K1290&gt;Sayfa3!$S$5,"P","")))</f>
        <v>P</v>
      </c>
      <c r="O1290" s="53">
        <f t="shared" si="153"/>
        <v>2.3374576999999994</v>
      </c>
      <c r="P1290" s="54">
        <f t="shared" si="154"/>
        <v>8.5399999999999991</v>
      </c>
      <c r="Q1290" s="55"/>
      <c r="R1290" s="56" t="s">
        <v>35</v>
      </c>
    </row>
    <row r="1291" spans="1:18" s="56" customFormat="1" ht="18" customHeight="1" outlineLevel="1">
      <c r="A1291" s="41">
        <f t="shared" si="159"/>
        <v>8.5399999999999991</v>
      </c>
      <c r="B1291" s="42">
        <f t="shared" si="156"/>
        <v>1280</v>
      </c>
      <c r="C1291" s="43">
        <v>41457</v>
      </c>
      <c r="D1291" s="44" t="str">
        <f t="shared" si="157"/>
        <v>Temmuz 2013</v>
      </c>
      <c r="E1291" s="45" t="s">
        <v>35</v>
      </c>
      <c r="F1291" s="46">
        <v>3</v>
      </c>
      <c r="G1291" s="47">
        <v>6</v>
      </c>
      <c r="H1291" s="48">
        <f t="shared" si="158"/>
        <v>18</v>
      </c>
      <c r="I1291" s="57">
        <v>3.6525422999999999</v>
      </c>
      <c r="J1291" s="50">
        <v>3.07</v>
      </c>
      <c r="K1291" s="51">
        <f t="shared" si="160"/>
        <v>0.58254230000000007</v>
      </c>
      <c r="L1291" s="53">
        <f t="shared" si="155"/>
        <v>2.4874576999999998</v>
      </c>
      <c r="M1291" s="51">
        <f>IF(I1291="",0,IF(K1291&lt;0,Sayfa3!$P$5,Sayfa3!$S$5))</f>
        <v>0.15000000000000036</v>
      </c>
      <c r="N1291" s="52" t="str">
        <f>IF(E1291="","",IF(K1291&lt;Sayfa3!$P$5,"P",IF(K1291&gt;Sayfa3!$S$5,"P","")))</f>
        <v>P</v>
      </c>
      <c r="O1291" s="53">
        <f t="shared" si="153"/>
        <v>2.3374576999999994</v>
      </c>
      <c r="P1291" s="54">
        <f t="shared" si="154"/>
        <v>8.5399999999999991</v>
      </c>
      <c r="Q1291" s="55"/>
      <c r="R1291" s="56" t="s">
        <v>35</v>
      </c>
    </row>
    <row r="1292" spans="1:18" s="56" customFormat="1" ht="18" customHeight="1" outlineLevel="1">
      <c r="A1292" s="41">
        <f t="shared" si="159"/>
        <v>8.5399999999999991</v>
      </c>
      <c r="B1292" s="42">
        <f t="shared" si="156"/>
        <v>1281</v>
      </c>
      <c r="C1292" s="43">
        <v>41457</v>
      </c>
      <c r="D1292" s="44" t="str">
        <f t="shared" si="157"/>
        <v>Temmuz 2013</v>
      </c>
      <c r="E1292" s="45" t="s">
        <v>35</v>
      </c>
      <c r="F1292" s="46">
        <v>3</v>
      </c>
      <c r="G1292" s="47">
        <v>6</v>
      </c>
      <c r="H1292" s="48">
        <f t="shared" si="158"/>
        <v>18</v>
      </c>
      <c r="I1292" s="57">
        <v>3.6525422999999999</v>
      </c>
      <c r="J1292" s="50">
        <v>3.07</v>
      </c>
      <c r="K1292" s="51">
        <f t="shared" si="160"/>
        <v>0.58254230000000007</v>
      </c>
      <c r="L1292" s="53">
        <f t="shared" si="155"/>
        <v>2.4874576999999998</v>
      </c>
      <c r="M1292" s="51">
        <f>IF(I1292="",0,IF(K1292&lt;0,Sayfa3!$P$5,Sayfa3!$S$5))</f>
        <v>0.15000000000000036</v>
      </c>
      <c r="N1292" s="52" t="str">
        <f>IF(E1292="","",IF(K1292&lt;Sayfa3!$P$5,"P",IF(K1292&gt;Sayfa3!$S$5,"P","")))</f>
        <v>P</v>
      </c>
      <c r="O1292" s="53">
        <f t="shared" ref="O1292:O1355" si="161">IF(N1292="",0,L1292-M1292)</f>
        <v>2.3374576999999994</v>
      </c>
      <c r="P1292" s="54">
        <f t="shared" ref="P1292:P1355" si="162">ROUND(I1292*O1292,2)</f>
        <v>8.5399999999999991</v>
      </c>
      <c r="Q1292" s="55"/>
      <c r="R1292" s="56" t="s">
        <v>35</v>
      </c>
    </row>
    <row r="1293" spans="1:18" s="56" customFormat="1" ht="18" customHeight="1" outlineLevel="1">
      <c r="A1293" s="41">
        <f t="shared" si="159"/>
        <v>8.5399999999999991</v>
      </c>
      <c r="B1293" s="42">
        <f t="shared" si="156"/>
        <v>1282</v>
      </c>
      <c r="C1293" s="43">
        <v>41457</v>
      </c>
      <c r="D1293" s="44" t="str">
        <f t="shared" si="157"/>
        <v>Temmuz 2013</v>
      </c>
      <c r="E1293" s="45" t="s">
        <v>35</v>
      </c>
      <c r="F1293" s="46">
        <v>7</v>
      </c>
      <c r="G1293" s="47">
        <v>6</v>
      </c>
      <c r="H1293" s="48">
        <f t="shared" si="158"/>
        <v>42</v>
      </c>
      <c r="I1293" s="57">
        <v>3.6525422999999999</v>
      </c>
      <c r="J1293" s="50">
        <v>3.07</v>
      </c>
      <c r="K1293" s="51">
        <f t="shared" si="160"/>
        <v>0.58254230000000007</v>
      </c>
      <c r="L1293" s="53">
        <f t="shared" ref="L1293:L1356" si="163">J1293-K1293</f>
        <v>2.4874576999999998</v>
      </c>
      <c r="M1293" s="51">
        <f>IF(I1293="",0,IF(K1293&lt;0,Sayfa3!$P$5,Sayfa3!$S$5))</f>
        <v>0.15000000000000036</v>
      </c>
      <c r="N1293" s="52" t="str">
        <f>IF(E1293="","",IF(K1293&lt;Sayfa3!$P$5,"P",IF(K1293&gt;Sayfa3!$S$5,"P","")))</f>
        <v>P</v>
      </c>
      <c r="O1293" s="53">
        <f t="shared" si="161"/>
        <v>2.3374576999999994</v>
      </c>
      <c r="P1293" s="54">
        <f t="shared" si="162"/>
        <v>8.5399999999999991</v>
      </c>
      <c r="Q1293" s="55"/>
      <c r="R1293" s="56" t="s">
        <v>35</v>
      </c>
    </row>
    <row r="1294" spans="1:18" s="56" customFormat="1" ht="18" customHeight="1" outlineLevel="1">
      <c r="A1294" s="41">
        <f t="shared" si="159"/>
        <v>8.5399999999999991</v>
      </c>
      <c r="B1294" s="42">
        <f t="shared" ref="B1294:B1357" si="164">IF(C1294&lt;&gt;"",B1293+1,"")</f>
        <v>1283</v>
      </c>
      <c r="C1294" s="43">
        <v>41457</v>
      </c>
      <c r="D1294" s="44" t="str">
        <f t="shared" ref="D1294:D1357" si="165">IF(C1294="","",CONCATENATE(TEXT(C1294,"AAAA")," ",TEXT(C1294,"YYYY")))</f>
        <v>Temmuz 2013</v>
      </c>
      <c r="E1294" s="45" t="s">
        <v>35</v>
      </c>
      <c r="F1294" s="46">
        <v>2</v>
      </c>
      <c r="G1294" s="47">
        <v>6</v>
      </c>
      <c r="H1294" s="48">
        <f t="shared" ref="H1294:H1357" si="166">ROUND(F1294*G1294,2)</f>
        <v>12</v>
      </c>
      <c r="I1294" s="57">
        <v>3.6525422999999999</v>
      </c>
      <c r="J1294" s="50">
        <v>3.07</v>
      </c>
      <c r="K1294" s="51">
        <f t="shared" si="160"/>
        <v>0.58254230000000007</v>
      </c>
      <c r="L1294" s="53">
        <f t="shared" si="163"/>
        <v>2.4874576999999998</v>
      </c>
      <c r="M1294" s="51">
        <f>IF(I1294="",0,IF(K1294&lt;0,Sayfa3!$P$5,Sayfa3!$S$5))</f>
        <v>0.15000000000000036</v>
      </c>
      <c r="N1294" s="52" t="str">
        <f>IF(E1294="","",IF(K1294&lt;Sayfa3!$P$5,"P",IF(K1294&gt;Sayfa3!$S$5,"P","")))</f>
        <v>P</v>
      </c>
      <c r="O1294" s="53">
        <f t="shared" si="161"/>
        <v>2.3374576999999994</v>
      </c>
      <c r="P1294" s="54">
        <f t="shared" si="162"/>
        <v>8.5399999999999991</v>
      </c>
      <c r="Q1294" s="55"/>
      <c r="R1294" s="56" t="s">
        <v>35</v>
      </c>
    </row>
    <row r="1295" spans="1:18" s="56" customFormat="1" ht="18" customHeight="1" outlineLevel="1">
      <c r="A1295" s="41">
        <f t="shared" si="159"/>
        <v>8.5399999999999991</v>
      </c>
      <c r="B1295" s="42">
        <f t="shared" si="164"/>
        <v>1284</v>
      </c>
      <c r="C1295" s="43">
        <v>41457</v>
      </c>
      <c r="D1295" s="44" t="str">
        <f t="shared" si="165"/>
        <v>Temmuz 2013</v>
      </c>
      <c r="E1295" s="45" t="s">
        <v>35</v>
      </c>
      <c r="F1295" s="46">
        <v>5</v>
      </c>
      <c r="G1295" s="47">
        <v>6</v>
      </c>
      <c r="H1295" s="48">
        <f t="shared" si="166"/>
        <v>30</v>
      </c>
      <c r="I1295" s="57">
        <v>3.6525422999999999</v>
      </c>
      <c r="J1295" s="50">
        <v>3.07</v>
      </c>
      <c r="K1295" s="51">
        <f t="shared" si="160"/>
        <v>0.58254230000000007</v>
      </c>
      <c r="L1295" s="53">
        <f t="shared" si="163"/>
        <v>2.4874576999999998</v>
      </c>
      <c r="M1295" s="51">
        <f>IF(I1295="",0,IF(K1295&lt;0,Sayfa3!$P$5,Sayfa3!$S$5))</f>
        <v>0.15000000000000036</v>
      </c>
      <c r="N1295" s="52" t="str">
        <f>IF(E1295="","",IF(K1295&lt;Sayfa3!$P$5,"P",IF(K1295&gt;Sayfa3!$S$5,"P","")))</f>
        <v>P</v>
      </c>
      <c r="O1295" s="53">
        <f t="shared" si="161"/>
        <v>2.3374576999999994</v>
      </c>
      <c r="P1295" s="54">
        <f t="shared" si="162"/>
        <v>8.5399999999999991</v>
      </c>
      <c r="Q1295" s="55"/>
      <c r="R1295" s="56" t="s">
        <v>35</v>
      </c>
    </row>
    <row r="1296" spans="1:18" s="56" customFormat="1" ht="18" customHeight="1" outlineLevel="1">
      <c r="A1296" s="41">
        <f t="shared" si="159"/>
        <v>8.5399999999999991</v>
      </c>
      <c r="B1296" s="42">
        <f t="shared" si="164"/>
        <v>1285</v>
      </c>
      <c r="C1296" s="43">
        <v>41457</v>
      </c>
      <c r="D1296" s="44" t="str">
        <f t="shared" si="165"/>
        <v>Temmuz 2013</v>
      </c>
      <c r="E1296" s="45" t="s">
        <v>35</v>
      </c>
      <c r="F1296" s="46">
        <v>3</v>
      </c>
      <c r="G1296" s="47">
        <v>6</v>
      </c>
      <c r="H1296" s="48">
        <f t="shared" si="166"/>
        <v>18</v>
      </c>
      <c r="I1296" s="57">
        <v>3.6525422999999999</v>
      </c>
      <c r="J1296" s="50">
        <v>3.07</v>
      </c>
      <c r="K1296" s="51">
        <f t="shared" si="160"/>
        <v>0.58254230000000007</v>
      </c>
      <c r="L1296" s="53">
        <f t="shared" si="163"/>
        <v>2.4874576999999998</v>
      </c>
      <c r="M1296" s="51">
        <f>IF(I1296="",0,IF(K1296&lt;0,Sayfa3!$P$5,Sayfa3!$S$5))</f>
        <v>0.15000000000000036</v>
      </c>
      <c r="N1296" s="52" t="str">
        <f>IF(E1296="","",IF(K1296&lt;Sayfa3!$P$5,"P",IF(K1296&gt;Sayfa3!$S$5,"P","")))</f>
        <v>P</v>
      </c>
      <c r="O1296" s="53">
        <f t="shared" si="161"/>
        <v>2.3374576999999994</v>
      </c>
      <c r="P1296" s="54">
        <f t="shared" si="162"/>
        <v>8.5399999999999991</v>
      </c>
      <c r="Q1296" s="55"/>
      <c r="R1296" s="56" t="s">
        <v>35</v>
      </c>
    </row>
    <row r="1297" spans="1:18" s="56" customFormat="1" ht="18" customHeight="1" outlineLevel="1">
      <c r="A1297" s="41">
        <f t="shared" ref="A1297:A1360" si="167">IF(P1297="","",P1297)</f>
        <v>8.5399999999999991</v>
      </c>
      <c r="B1297" s="42">
        <f t="shared" si="164"/>
        <v>1286</v>
      </c>
      <c r="C1297" s="43">
        <v>41457</v>
      </c>
      <c r="D1297" s="44" t="str">
        <f t="shared" si="165"/>
        <v>Temmuz 2013</v>
      </c>
      <c r="E1297" s="45" t="s">
        <v>35</v>
      </c>
      <c r="F1297" s="46">
        <v>7</v>
      </c>
      <c r="G1297" s="47">
        <v>6</v>
      </c>
      <c r="H1297" s="48">
        <f t="shared" si="166"/>
        <v>42</v>
      </c>
      <c r="I1297" s="57">
        <v>3.6525422999999999</v>
      </c>
      <c r="J1297" s="50">
        <v>3.07</v>
      </c>
      <c r="K1297" s="51">
        <f t="shared" si="160"/>
        <v>0.58254230000000007</v>
      </c>
      <c r="L1297" s="53">
        <f t="shared" si="163"/>
        <v>2.4874576999999998</v>
      </c>
      <c r="M1297" s="51">
        <f>IF(I1297="",0,IF(K1297&lt;0,Sayfa3!$P$5,Sayfa3!$S$5))</f>
        <v>0.15000000000000036</v>
      </c>
      <c r="N1297" s="52" t="str">
        <f>IF(E1297="","",IF(K1297&lt;Sayfa3!$P$5,"P",IF(K1297&gt;Sayfa3!$S$5,"P","")))</f>
        <v>P</v>
      </c>
      <c r="O1297" s="53">
        <f t="shared" si="161"/>
        <v>2.3374576999999994</v>
      </c>
      <c r="P1297" s="54">
        <f t="shared" si="162"/>
        <v>8.5399999999999991</v>
      </c>
      <c r="Q1297" s="55"/>
      <c r="R1297" s="56" t="s">
        <v>35</v>
      </c>
    </row>
    <row r="1298" spans="1:18" s="56" customFormat="1" ht="18" customHeight="1" outlineLevel="1">
      <c r="A1298" s="41">
        <f t="shared" si="167"/>
        <v>8.5399999999999991</v>
      </c>
      <c r="B1298" s="42">
        <f t="shared" si="164"/>
        <v>1287</v>
      </c>
      <c r="C1298" s="43">
        <v>41457</v>
      </c>
      <c r="D1298" s="44" t="str">
        <f t="shared" si="165"/>
        <v>Temmuz 2013</v>
      </c>
      <c r="E1298" s="45" t="s">
        <v>35</v>
      </c>
      <c r="F1298" s="46">
        <v>3</v>
      </c>
      <c r="G1298" s="47">
        <v>6</v>
      </c>
      <c r="H1298" s="48">
        <f t="shared" si="166"/>
        <v>18</v>
      </c>
      <c r="I1298" s="57">
        <v>3.6525422999999999</v>
      </c>
      <c r="J1298" s="50">
        <v>3.07</v>
      </c>
      <c r="K1298" s="51">
        <f t="shared" si="160"/>
        <v>0.58254230000000007</v>
      </c>
      <c r="L1298" s="53">
        <f t="shared" si="163"/>
        <v>2.4874576999999998</v>
      </c>
      <c r="M1298" s="51">
        <f>IF(I1298="",0,IF(K1298&lt;0,Sayfa3!$P$5,Sayfa3!$S$5))</f>
        <v>0.15000000000000036</v>
      </c>
      <c r="N1298" s="52" t="str">
        <f>IF(E1298="","",IF(K1298&lt;Sayfa3!$P$5,"P",IF(K1298&gt;Sayfa3!$S$5,"P","")))</f>
        <v>P</v>
      </c>
      <c r="O1298" s="53">
        <f t="shared" si="161"/>
        <v>2.3374576999999994</v>
      </c>
      <c r="P1298" s="54">
        <f t="shared" si="162"/>
        <v>8.5399999999999991</v>
      </c>
      <c r="Q1298" s="55"/>
      <c r="R1298" s="56" t="s">
        <v>35</v>
      </c>
    </row>
    <row r="1299" spans="1:18" s="56" customFormat="1" ht="18" customHeight="1" outlineLevel="1">
      <c r="A1299" s="41">
        <f t="shared" si="167"/>
        <v>8.5399999999999991</v>
      </c>
      <c r="B1299" s="42">
        <f t="shared" si="164"/>
        <v>1288</v>
      </c>
      <c r="C1299" s="43">
        <v>41457</v>
      </c>
      <c r="D1299" s="44" t="str">
        <f t="shared" si="165"/>
        <v>Temmuz 2013</v>
      </c>
      <c r="E1299" s="45" t="s">
        <v>35</v>
      </c>
      <c r="F1299" s="46">
        <v>7</v>
      </c>
      <c r="G1299" s="47">
        <v>6</v>
      </c>
      <c r="H1299" s="48">
        <f t="shared" si="166"/>
        <v>42</v>
      </c>
      <c r="I1299" s="57">
        <v>3.6525422999999999</v>
      </c>
      <c r="J1299" s="50">
        <v>3.07</v>
      </c>
      <c r="K1299" s="51">
        <f t="shared" si="160"/>
        <v>0.58254230000000007</v>
      </c>
      <c r="L1299" s="53">
        <f t="shared" si="163"/>
        <v>2.4874576999999998</v>
      </c>
      <c r="M1299" s="51">
        <f>IF(I1299="",0,IF(K1299&lt;0,Sayfa3!$P$5,Sayfa3!$S$5))</f>
        <v>0.15000000000000036</v>
      </c>
      <c r="N1299" s="52" t="str">
        <f>IF(E1299="","",IF(K1299&lt;Sayfa3!$P$5,"P",IF(K1299&gt;Sayfa3!$S$5,"P","")))</f>
        <v>P</v>
      </c>
      <c r="O1299" s="53">
        <f t="shared" si="161"/>
        <v>2.3374576999999994</v>
      </c>
      <c r="P1299" s="54">
        <f t="shared" si="162"/>
        <v>8.5399999999999991</v>
      </c>
      <c r="Q1299" s="55"/>
      <c r="R1299" s="56" t="s">
        <v>35</v>
      </c>
    </row>
    <row r="1300" spans="1:18" s="56" customFormat="1" ht="18" customHeight="1" outlineLevel="1">
      <c r="A1300" s="41">
        <f t="shared" si="167"/>
        <v>8.5399999999999991</v>
      </c>
      <c r="B1300" s="42">
        <f t="shared" si="164"/>
        <v>1289</v>
      </c>
      <c r="C1300" s="43">
        <v>41459</v>
      </c>
      <c r="D1300" s="44" t="str">
        <f t="shared" si="165"/>
        <v>Temmuz 2013</v>
      </c>
      <c r="E1300" s="45" t="s">
        <v>35</v>
      </c>
      <c r="F1300" s="46">
        <v>5</v>
      </c>
      <c r="G1300" s="47">
        <v>6</v>
      </c>
      <c r="H1300" s="48">
        <f t="shared" si="166"/>
        <v>30</v>
      </c>
      <c r="I1300" s="57">
        <v>3.6525422999999999</v>
      </c>
      <c r="J1300" s="50">
        <v>3.07</v>
      </c>
      <c r="K1300" s="51">
        <f t="shared" si="160"/>
        <v>0.58254230000000007</v>
      </c>
      <c r="L1300" s="53">
        <f t="shared" si="163"/>
        <v>2.4874576999999998</v>
      </c>
      <c r="M1300" s="51">
        <f>IF(I1300="",0,IF(K1300&lt;0,Sayfa3!$P$5,Sayfa3!$S$5))</f>
        <v>0.15000000000000036</v>
      </c>
      <c r="N1300" s="52" t="str">
        <f>IF(E1300="","",IF(K1300&lt;Sayfa3!$P$5,"P",IF(K1300&gt;Sayfa3!$S$5,"P","")))</f>
        <v>P</v>
      </c>
      <c r="O1300" s="53">
        <f t="shared" si="161"/>
        <v>2.3374576999999994</v>
      </c>
      <c r="P1300" s="54">
        <f t="shared" si="162"/>
        <v>8.5399999999999991</v>
      </c>
      <c r="Q1300" s="55"/>
      <c r="R1300" s="56" t="s">
        <v>35</v>
      </c>
    </row>
    <row r="1301" spans="1:18" s="56" customFormat="1" ht="18" customHeight="1" outlineLevel="1">
      <c r="A1301" s="41">
        <f t="shared" si="167"/>
        <v>8.5399999999999991</v>
      </c>
      <c r="B1301" s="42">
        <f t="shared" si="164"/>
        <v>1290</v>
      </c>
      <c r="C1301" s="43">
        <v>41459</v>
      </c>
      <c r="D1301" s="44" t="str">
        <f t="shared" si="165"/>
        <v>Temmuz 2013</v>
      </c>
      <c r="E1301" s="45" t="s">
        <v>35</v>
      </c>
      <c r="F1301" s="46">
        <v>2</v>
      </c>
      <c r="G1301" s="47">
        <v>6</v>
      </c>
      <c r="H1301" s="48">
        <f t="shared" si="166"/>
        <v>12</v>
      </c>
      <c r="I1301" s="57">
        <v>3.6525422999999999</v>
      </c>
      <c r="J1301" s="50">
        <v>3.07</v>
      </c>
      <c r="K1301" s="51">
        <f t="shared" si="160"/>
        <v>0.58254230000000007</v>
      </c>
      <c r="L1301" s="53">
        <f t="shared" si="163"/>
        <v>2.4874576999999998</v>
      </c>
      <c r="M1301" s="51">
        <f>IF(I1301="",0,IF(K1301&lt;0,Sayfa3!$P$5,Sayfa3!$S$5))</f>
        <v>0.15000000000000036</v>
      </c>
      <c r="N1301" s="52" t="str">
        <f>IF(E1301="","",IF(K1301&lt;Sayfa3!$P$5,"P",IF(K1301&gt;Sayfa3!$S$5,"P","")))</f>
        <v>P</v>
      </c>
      <c r="O1301" s="53">
        <f t="shared" si="161"/>
        <v>2.3374576999999994</v>
      </c>
      <c r="P1301" s="54">
        <f t="shared" si="162"/>
        <v>8.5399999999999991</v>
      </c>
      <c r="Q1301" s="55"/>
      <c r="R1301" s="56" t="s">
        <v>35</v>
      </c>
    </row>
    <row r="1302" spans="1:18" s="56" customFormat="1" ht="18" customHeight="1" outlineLevel="1">
      <c r="A1302" s="41">
        <f t="shared" si="167"/>
        <v>8.5399999999999991</v>
      </c>
      <c r="B1302" s="42">
        <f t="shared" si="164"/>
        <v>1291</v>
      </c>
      <c r="C1302" s="43">
        <v>41459</v>
      </c>
      <c r="D1302" s="44" t="str">
        <f t="shared" si="165"/>
        <v>Temmuz 2013</v>
      </c>
      <c r="E1302" s="45" t="s">
        <v>35</v>
      </c>
      <c r="F1302" s="46">
        <v>7</v>
      </c>
      <c r="G1302" s="47">
        <v>6</v>
      </c>
      <c r="H1302" s="48">
        <f t="shared" si="166"/>
        <v>42</v>
      </c>
      <c r="I1302" s="57">
        <v>3.6525422999999999</v>
      </c>
      <c r="J1302" s="50">
        <v>3.07</v>
      </c>
      <c r="K1302" s="51">
        <f t="shared" si="160"/>
        <v>0.58254230000000007</v>
      </c>
      <c r="L1302" s="53">
        <f t="shared" si="163"/>
        <v>2.4874576999999998</v>
      </c>
      <c r="M1302" s="51">
        <f>IF(I1302="",0,IF(K1302&lt;0,Sayfa3!$P$5,Sayfa3!$S$5))</f>
        <v>0.15000000000000036</v>
      </c>
      <c r="N1302" s="52" t="str">
        <f>IF(E1302="","",IF(K1302&lt;Sayfa3!$P$5,"P",IF(K1302&gt;Sayfa3!$S$5,"P","")))</f>
        <v>P</v>
      </c>
      <c r="O1302" s="53">
        <f t="shared" si="161"/>
        <v>2.3374576999999994</v>
      </c>
      <c r="P1302" s="54">
        <f t="shared" si="162"/>
        <v>8.5399999999999991</v>
      </c>
      <c r="Q1302" s="55"/>
      <c r="R1302" s="56" t="s">
        <v>35</v>
      </c>
    </row>
    <row r="1303" spans="1:18" s="56" customFormat="1" ht="18" customHeight="1" outlineLevel="1">
      <c r="A1303" s="41">
        <f t="shared" si="167"/>
        <v>8.5399999999999991</v>
      </c>
      <c r="B1303" s="42">
        <f t="shared" si="164"/>
        <v>1292</v>
      </c>
      <c r="C1303" s="43">
        <v>41459</v>
      </c>
      <c r="D1303" s="44" t="str">
        <f t="shared" si="165"/>
        <v>Temmuz 2013</v>
      </c>
      <c r="E1303" s="45" t="s">
        <v>35</v>
      </c>
      <c r="F1303" s="46">
        <v>3</v>
      </c>
      <c r="G1303" s="47">
        <v>6</v>
      </c>
      <c r="H1303" s="48">
        <f t="shared" si="166"/>
        <v>18</v>
      </c>
      <c r="I1303" s="57">
        <v>3.6525422999999999</v>
      </c>
      <c r="J1303" s="50">
        <v>3.07</v>
      </c>
      <c r="K1303" s="51">
        <f t="shared" si="160"/>
        <v>0.58254230000000007</v>
      </c>
      <c r="L1303" s="53">
        <f t="shared" si="163"/>
        <v>2.4874576999999998</v>
      </c>
      <c r="M1303" s="51">
        <f>IF(I1303="",0,IF(K1303&lt;0,Sayfa3!$P$5,Sayfa3!$S$5))</f>
        <v>0.15000000000000036</v>
      </c>
      <c r="N1303" s="52" t="str">
        <f>IF(E1303="","",IF(K1303&lt;Sayfa3!$P$5,"P",IF(K1303&gt;Sayfa3!$S$5,"P","")))</f>
        <v>P</v>
      </c>
      <c r="O1303" s="53">
        <f t="shared" si="161"/>
        <v>2.3374576999999994</v>
      </c>
      <c r="P1303" s="54">
        <f t="shared" si="162"/>
        <v>8.5399999999999991</v>
      </c>
      <c r="Q1303" s="55"/>
      <c r="R1303" s="56" t="s">
        <v>35</v>
      </c>
    </row>
    <row r="1304" spans="1:18" s="56" customFormat="1" ht="18" customHeight="1" outlineLevel="1">
      <c r="A1304" s="41">
        <f t="shared" si="167"/>
        <v>8.5399999999999991</v>
      </c>
      <c r="B1304" s="42">
        <f t="shared" si="164"/>
        <v>1293</v>
      </c>
      <c r="C1304" s="43">
        <v>41459</v>
      </c>
      <c r="D1304" s="44" t="str">
        <f t="shared" si="165"/>
        <v>Temmuz 2013</v>
      </c>
      <c r="E1304" s="45" t="s">
        <v>35</v>
      </c>
      <c r="F1304" s="46">
        <v>5</v>
      </c>
      <c r="G1304" s="47">
        <v>6</v>
      </c>
      <c r="H1304" s="48">
        <f t="shared" si="166"/>
        <v>30</v>
      </c>
      <c r="I1304" s="57">
        <v>3.6525422999999999</v>
      </c>
      <c r="J1304" s="50">
        <v>3.07</v>
      </c>
      <c r="K1304" s="51">
        <f t="shared" si="160"/>
        <v>0.58254230000000007</v>
      </c>
      <c r="L1304" s="53">
        <f t="shared" si="163"/>
        <v>2.4874576999999998</v>
      </c>
      <c r="M1304" s="51">
        <f>IF(I1304="",0,IF(K1304&lt;0,Sayfa3!$P$5,Sayfa3!$S$5))</f>
        <v>0.15000000000000036</v>
      </c>
      <c r="N1304" s="52" t="str">
        <f>IF(E1304="","",IF(K1304&lt;Sayfa3!$P$5,"P",IF(K1304&gt;Sayfa3!$S$5,"P","")))</f>
        <v>P</v>
      </c>
      <c r="O1304" s="53">
        <f t="shared" si="161"/>
        <v>2.3374576999999994</v>
      </c>
      <c r="P1304" s="54">
        <f t="shared" si="162"/>
        <v>8.5399999999999991</v>
      </c>
      <c r="Q1304" s="55"/>
      <c r="R1304" s="56" t="s">
        <v>35</v>
      </c>
    </row>
    <row r="1305" spans="1:18" s="56" customFormat="1" ht="18" customHeight="1" outlineLevel="1">
      <c r="A1305" s="41">
        <f t="shared" si="167"/>
        <v>8.5399999999999991</v>
      </c>
      <c r="B1305" s="42">
        <f t="shared" si="164"/>
        <v>1294</v>
      </c>
      <c r="C1305" s="43">
        <v>41459</v>
      </c>
      <c r="D1305" s="44" t="str">
        <f t="shared" si="165"/>
        <v>Temmuz 2013</v>
      </c>
      <c r="E1305" s="45" t="s">
        <v>35</v>
      </c>
      <c r="F1305" s="46">
        <v>2</v>
      </c>
      <c r="G1305" s="47">
        <v>6</v>
      </c>
      <c r="H1305" s="48">
        <f t="shared" si="166"/>
        <v>12</v>
      </c>
      <c r="I1305" s="57">
        <v>3.6525422999999999</v>
      </c>
      <c r="J1305" s="50">
        <v>3.07</v>
      </c>
      <c r="K1305" s="51">
        <f t="shared" si="160"/>
        <v>0.58254230000000007</v>
      </c>
      <c r="L1305" s="53">
        <f t="shared" si="163"/>
        <v>2.4874576999999998</v>
      </c>
      <c r="M1305" s="51">
        <f>IF(I1305="",0,IF(K1305&lt;0,Sayfa3!$P$5,Sayfa3!$S$5))</f>
        <v>0.15000000000000036</v>
      </c>
      <c r="N1305" s="52" t="str">
        <f>IF(E1305="","",IF(K1305&lt;Sayfa3!$P$5,"P",IF(K1305&gt;Sayfa3!$S$5,"P","")))</f>
        <v>P</v>
      </c>
      <c r="O1305" s="53">
        <f t="shared" si="161"/>
        <v>2.3374576999999994</v>
      </c>
      <c r="P1305" s="54">
        <f t="shared" si="162"/>
        <v>8.5399999999999991</v>
      </c>
      <c r="Q1305" s="55"/>
      <c r="R1305" s="56" t="s">
        <v>35</v>
      </c>
    </row>
    <row r="1306" spans="1:18" s="56" customFormat="1" ht="18" customHeight="1" outlineLevel="1">
      <c r="A1306" s="41">
        <f t="shared" si="167"/>
        <v>8.5399999999999991</v>
      </c>
      <c r="B1306" s="42">
        <f t="shared" si="164"/>
        <v>1295</v>
      </c>
      <c r="C1306" s="43">
        <v>41461</v>
      </c>
      <c r="D1306" s="44" t="str">
        <f t="shared" si="165"/>
        <v>Temmuz 2013</v>
      </c>
      <c r="E1306" s="45" t="s">
        <v>35</v>
      </c>
      <c r="F1306" s="46">
        <v>3</v>
      </c>
      <c r="G1306" s="47">
        <v>6</v>
      </c>
      <c r="H1306" s="48">
        <f t="shared" si="166"/>
        <v>18</v>
      </c>
      <c r="I1306" s="57">
        <v>3.6525422999999999</v>
      </c>
      <c r="J1306" s="50">
        <v>3.07</v>
      </c>
      <c r="K1306" s="51">
        <f t="shared" si="160"/>
        <v>0.58254230000000007</v>
      </c>
      <c r="L1306" s="53">
        <f t="shared" si="163"/>
        <v>2.4874576999999998</v>
      </c>
      <c r="M1306" s="51">
        <f>IF(I1306="",0,IF(K1306&lt;0,Sayfa3!$P$5,Sayfa3!$S$5))</f>
        <v>0.15000000000000036</v>
      </c>
      <c r="N1306" s="52" t="str">
        <f>IF(E1306="","",IF(K1306&lt;Sayfa3!$P$5,"P",IF(K1306&gt;Sayfa3!$S$5,"P","")))</f>
        <v>P</v>
      </c>
      <c r="O1306" s="53">
        <f t="shared" si="161"/>
        <v>2.3374576999999994</v>
      </c>
      <c r="P1306" s="54">
        <f t="shared" si="162"/>
        <v>8.5399999999999991</v>
      </c>
      <c r="Q1306" s="55"/>
      <c r="R1306" s="56" t="s">
        <v>35</v>
      </c>
    </row>
    <row r="1307" spans="1:18" s="56" customFormat="1" ht="18" customHeight="1" outlineLevel="1">
      <c r="A1307" s="41">
        <f t="shared" si="167"/>
        <v>8.5399999999999991</v>
      </c>
      <c r="B1307" s="42">
        <f t="shared" si="164"/>
        <v>1296</v>
      </c>
      <c r="C1307" s="43">
        <v>41461</v>
      </c>
      <c r="D1307" s="44" t="str">
        <f t="shared" si="165"/>
        <v>Temmuz 2013</v>
      </c>
      <c r="E1307" s="45" t="s">
        <v>35</v>
      </c>
      <c r="F1307" s="46">
        <v>7</v>
      </c>
      <c r="G1307" s="47">
        <v>6</v>
      </c>
      <c r="H1307" s="48">
        <f t="shared" si="166"/>
        <v>42</v>
      </c>
      <c r="I1307" s="57">
        <v>3.6525422999999999</v>
      </c>
      <c r="J1307" s="50">
        <v>3.07</v>
      </c>
      <c r="K1307" s="51">
        <f t="shared" si="160"/>
        <v>0.58254230000000007</v>
      </c>
      <c r="L1307" s="53">
        <f t="shared" si="163"/>
        <v>2.4874576999999998</v>
      </c>
      <c r="M1307" s="51">
        <f>IF(I1307="",0,IF(K1307&lt;0,Sayfa3!$P$5,Sayfa3!$S$5))</f>
        <v>0.15000000000000036</v>
      </c>
      <c r="N1307" s="52" t="str">
        <f>IF(E1307="","",IF(K1307&lt;Sayfa3!$P$5,"P",IF(K1307&gt;Sayfa3!$S$5,"P","")))</f>
        <v>P</v>
      </c>
      <c r="O1307" s="53">
        <f t="shared" si="161"/>
        <v>2.3374576999999994</v>
      </c>
      <c r="P1307" s="54">
        <f t="shared" si="162"/>
        <v>8.5399999999999991</v>
      </c>
      <c r="Q1307" s="55"/>
      <c r="R1307" s="56" t="s">
        <v>35</v>
      </c>
    </row>
    <row r="1308" spans="1:18" s="56" customFormat="1" ht="18" customHeight="1" outlineLevel="1">
      <c r="A1308" s="41">
        <f t="shared" si="167"/>
        <v>8.5399999999999991</v>
      </c>
      <c r="B1308" s="42">
        <f t="shared" si="164"/>
        <v>1297</v>
      </c>
      <c r="C1308" s="43">
        <v>41461</v>
      </c>
      <c r="D1308" s="44" t="str">
        <f t="shared" si="165"/>
        <v>Temmuz 2013</v>
      </c>
      <c r="E1308" s="45" t="s">
        <v>35</v>
      </c>
      <c r="F1308" s="46">
        <v>5</v>
      </c>
      <c r="G1308" s="47">
        <v>6</v>
      </c>
      <c r="H1308" s="48">
        <f t="shared" si="166"/>
        <v>30</v>
      </c>
      <c r="I1308" s="57">
        <v>3.6525422999999999</v>
      </c>
      <c r="J1308" s="50">
        <v>3.07</v>
      </c>
      <c r="K1308" s="51">
        <f t="shared" si="160"/>
        <v>0.58254230000000007</v>
      </c>
      <c r="L1308" s="53">
        <f t="shared" si="163"/>
        <v>2.4874576999999998</v>
      </c>
      <c r="M1308" s="51">
        <f>IF(I1308="",0,IF(K1308&lt;0,Sayfa3!$P$5,Sayfa3!$S$5))</f>
        <v>0.15000000000000036</v>
      </c>
      <c r="N1308" s="52" t="str">
        <f>IF(E1308="","",IF(K1308&lt;Sayfa3!$P$5,"P",IF(K1308&gt;Sayfa3!$S$5,"P","")))</f>
        <v>P</v>
      </c>
      <c r="O1308" s="53">
        <f t="shared" si="161"/>
        <v>2.3374576999999994</v>
      </c>
      <c r="P1308" s="54">
        <f t="shared" si="162"/>
        <v>8.5399999999999991</v>
      </c>
      <c r="Q1308" s="55"/>
      <c r="R1308" s="56" t="s">
        <v>35</v>
      </c>
    </row>
    <row r="1309" spans="1:18" s="56" customFormat="1" ht="18" customHeight="1" outlineLevel="1">
      <c r="A1309" s="41">
        <f t="shared" si="167"/>
        <v>8.5399999999999991</v>
      </c>
      <c r="B1309" s="42">
        <f t="shared" si="164"/>
        <v>1298</v>
      </c>
      <c r="C1309" s="43">
        <v>41461</v>
      </c>
      <c r="D1309" s="44" t="str">
        <f t="shared" si="165"/>
        <v>Temmuz 2013</v>
      </c>
      <c r="E1309" s="45" t="s">
        <v>35</v>
      </c>
      <c r="F1309" s="46">
        <v>2</v>
      </c>
      <c r="G1309" s="47">
        <v>6</v>
      </c>
      <c r="H1309" s="48">
        <f t="shared" si="166"/>
        <v>12</v>
      </c>
      <c r="I1309" s="57">
        <v>3.6525422999999999</v>
      </c>
      <c r="J1309" s="50">
        <v>3.07</v>
      </c>
      <c r="K1309" s="51">
        <f t="shared" si="160"/>
        <v>0.58254230000000007</v>
      </c>
      <c r="L1309" s="53">
        <f t="shared" si="163"/>
        <v>2.4874576999999998</v>
      </c>
      <c r="M1309" s="51">
        <f>IF(I1309="",0,IF(K1309&lt;0,Sayfa3!$P$5,Sayfa3!$S$5))</f>
        <v>0.15000000000000036</v>
      </c>
      <c r="N1309" s="52" t="str">
        <f>IF(E1309="","",IF(K1309&lt;Sayfa3!$P$5,"P",IF(K1309&gt;Sayfa3!$S$5,"P","")))</f>
        <v>P</v>
      </c>
      <c r="O1309" s="53">
        <f t="shared" si="161"/>
        <v>2.3374576999999994</v>
      </c>
      <c r="P1309" s="54">
        <f t="shared" si="162"/>
        <v>8.5399999999999991</v>
      </c>
      <c r="Q1309" s="55"/>
      <c r="R1309" s="56" t="s">
        <v>35</v>
      </c>
    </row>
    <row r="1310" spans="1:18" s="56" customFormat="1" ht="18" customHeight="1" outlineLevel="1">
      <c r="A1310" s="41">
        <f t="shared" si="167"/>
        <v>8.5399999999999991</v>
      </c>
      <c r="B1310" s="42">
        <f t="shared" si="164"/>
        <v>1299</v>
      </c>
      <c r="C1310" s="43">
        <v>41465</v>
      </c>
      <c r="D1310" s="44" t="str">
        <f t="shared" si="165"/>
        <v>Temmuz 2013</v>
      </c>
      <c r="E1310" s="45" t="s">
        <v>35</v>
      </c>
      <c r="F1310" s="46">
        <v>3</v>
      </c>
      <c r="G1310" s="47">
        <v>6</v>
      </c>
      <c r="H1310" s="48">
        <f t="shared" si="166"/>
        <v>18</v>
      </c>
      <c r="I1310" s="57">
        <v>3.6525422999999999</v>
      </c>
      <c r="J1310" s="50">
        <v>3.07</v>
      </c>
      <c r="K1310" s="51">
        <f t="shared" ref="K1310:K1373" si="168">I1310-J1310</f>
        <v>0.58254230000000007</v>
      </c>
      <c r="L1310" s="53">
        <f t="shared" si="163"/>
        <v>2.4874576999999998</v>
      </c>
      <c r="M1310" s="51">
        <f>IF(I1310="",0,IF(K1310&lt;0,Sayfa3!$P$5,Sayfa3!$S$5))</f>
        <v>0.15000000000000036</v>
      </c>
      <c r="N1310" s="52" t="str">
        <f>IF(E1310="","",IF(K1310&lt;Sayfa3!$P$5,"P",IF(K1310&gt;Sayfa3!$S$5,"P","")))</f>
        <v>P</v>
      </c>
      <c r="O1310" s="53">
        <f t="shared" si="161"/>
        <v>2.3374576999999994</v>
      </c>
      <c r="P1310" s="54">
        <f t="shared" si="162"/>
        <v>8.5399999999999991</v>
      </c>
      <c r="Q1310" s="55"/>
      <c r="R1310" s="56" t="s">
        <v>35</v>
      </c>
    </row>
    <row r="1311" spans="1:18" s="56" customFormat="1" ht="18" customHeight="1" outlineLevel="1">
      <c r="A1311" s="41">
        <f t="shared" si="167"/>
        <v>8.5399999999999991</v>
      </c>
      <c r="B1311" s="42">
        <f t="shared" si="164"/>
        <v>1300</v>
      </c>
      <c r="C1311" s="43">
        <v>41465</v>
      </c>
      <c r="D1311" s="44" t="str">
        <f t="shared" si="165"/>
        <v>Temmuz 2013</v>
      </c>
      <c r="E1311" s="45" t="s">
        <v>35</v>
      </c>
      <c r="F1311" s="46">
        <v>3</v>
      </c>
      <c r="G1311" s="47">
        <v>6</v>
      </c>
      <c r="H1311" s="48">
        <f t="shared" si="166"/>
        <v>18</v>
      </c>
      <c r="I1311" s="57">
        <v>3.6525422999999999</v>
      </c>
      <c r="J1311" s="50">
        <v>3.07</v>
      </c>
      <c r="K1311" s="51">
        <f t="shared" si="168"/>
        <v>0.58254230000000007</v>
      </c>
      <c r="L1311" s="53">
        <f t="shared" si="163"/>
        <v>2.4874576999999998</v>
      </c>
      <c r="M1311" s="51">
        <f>IF(I1311="",0,IF(K1311&lt;0,Sayfa3!$P$5,Sayfa3!$S$5))</f>
        <v>0.15000000000000036</v>
      </c>
      <c r="N1311" s="52" t="str">
        <f>IF(E1311="","",IF(K1311&lt;Sayfa3!$P$5,"P",IF(K1311&gt;Sayfa3!$S$5,"P","")))</f>
        <v>P</v>
      </c>
      <c r="O1311" s="53">
        <f t="shared" si="161"/>
        <v>2.3374576999999994</v>
      </c>
      <c r="P1311" s="54">
        <f t="shared" si="162"/>
        <v>8.5399999999999991</v>
      </c>
      <c r="Q1311" s="55"/>
      <c r="R1311" s="56" t="s">
        <v>35</v>
      </c>
    </row>
    <row r="1312" spans="1:18" s="56" customFormat="1" ht="18" customHeight="1" outlineLevel="1">
      <c r="A1312" s="41">
        <f t="shared" si="167"/>
        <v>8.5399999999999991</v>
      </c>
      <c r="B1312" s="42">
        <f t="shared" si="164"/>
        <v>1301</v>
      </c>
      <c r="C1312" s="43">
        <v>41465</v>
      </c>
      <c r="D1312" s="44" t="str">
        <f t="shared" si="165"/>
        <v>Temmuz 2013</v>
      </c>
      <c r="E1312" s="45" t="s">
        <v>35</v>
      </c>
      <c r="F1312" s="46">
        <v>3</v>
      </c>
      <c r="G1312" s="47">
        <v>6</v>
      </c>
      <c r="H1312" s="48">
        <f t="shared" si="166"/>
        <v>18</v>
      </c>
      <c r="I1312" s="57">
        <v>3.6525422999999999</v>
      </c>
      <c r="J1312" s="50">
        <v>3.07</v>
      </c>
      <c r="K1312" s="51">
        <f t="shared" si="168"/>
        <v>0.58254230000000007</v>
      </c>
      <c r="L1312" s="53">
        <f t="shared" si="163"/>
        <v>2.4874576999999998</v>
      </c>
      <c r="M1312" s="51">
        <f>IF(I1312="",0,IF(K1312&lt;0,Sayfa3!$P$5,Sayfa3!$S$5))</f>
        <v>0.15000000000000036</v>
      </c>
      <c r="N1312" s="52" t="str">
        <f>IF(E1312="","",IF(K1312&lt;Sayfa3!$P$5,"P",IF(K1312&gt;Sayfa3!$S$5,"P","")))</f>
        <v>P</v>
      </c>
      <c r="O1312" s="53">
        <f t="shared" si="161"/>
        <v>2.3374576999999994</v>
      </c>
      <c r="P1312" s="54">
        <f t="shared" si="162"/>
        <v>8.5399999999999991</v>
      </c>
      <c r="Q1312" s="55"/>
      <c r="R1312" s="56" t="s">
        <v>35</v>
      </c>
    </row>
    <row r="1313" spans="1:18" s="56" customFormat="1" ht="18" customHeight="1" outlineLevel="1">
      <c r="A1313" s="41">
        <f t="shared" si="167"/>
        <v>8.5399999999999991</v>
      </c>
      <c r="B1313" s="42">
        <f t="shared" si="164"/>
        <v>1302</v>
      </c>
      <c r="C1313" s="43">
        <v>41465</v>
      </c>
      <c r="D1313" s="44" t="str">
        <f t="shared" si="165"/>
        <v>Temmuz 2013</v>
      </c>
      <c r="E1313" s="45" t="s">
        <v>35</v>
      </c>
      <c r="F1313" s="46">
        <v>7</v>
      </c>
      <c r="G1313" s="47">
        <v>6</v>
      </c>
      <c r="H1313" s="48">
        <f t="shared" si="166"/>
        <v>42</v>
      </c>
      <c r="I1313" s="57">
        <v>3.6525422999999999</v>
      </c>
      <c r="J1313" s="50">
        <v>3.07</v>
      </c>
      <c r="K1313" s="51">
        <f t="shared" si="168"/>
        <v>0.58254230000000007</v>
      </c>
      <c r="L1313" s="53">
        <f t="shared" si="163"/>
        <v>2.4874576999999998</v>
      </c>
      <c r="M1313" s="51">
        <f>IF(I1313="",0,IF(K1313&lt;0,Sayfa3!$P$5,Sayfa3!$S$5))</f>
        <v>0.15000000000000036</v>
      </c>
      <c r="N1313" s="52" t="str">
        <f>IF(E1313="","",IF(K1313&lt;Sayfa3!$P$5,"P",IF(K1313&gt;Sayfa3!$S$5,"P","")))</f>
        <v>P</v>
      </c>
      <c r="O1313" s="53">
        <f t="shared" si="161"/>
        <v>2.3374576999999994</v>
      </c>
      <c r="P1313" s="54">
        <f t="shared" si="162"/>
        <v>8.5399999999999991</v>
      </c>
      <c r="Q1313" s="55"/>
      <c r="R1313" s="56" t="s">
        <v>35</v>
      </c>
    </row>
    <row r="1314" spans="1:18" s="56" customFormat="1" ht="18" customHeight="1" outlineLevel="1">
      <c r="A1314" s="41">
        <f t="shared" si="167"/>
        <v>8.5399999999999991</v>
      </c>
      <c r="B1314" s="42">
        <f t="shared" si="164"/>
        <v>1303</v>
      </c>
      <c r="C1314" s="43">
        <v>41465</v>
      </c>
      <c r="D1314" s="44" t="str">
        <f t="shared" si="165"/>
        <v>Temmuz 2013</v>
      </c>
      <c r="E1314" s="45" t="s">
        <v>35</v>
      </c>
      <c r="F1314" s="46">
        <v>7</v>
      </c>
      <c r="G1314" s="47">
        <v>6</v>
      </c>
      <c r="H1314" s="48">
        <f t="shared" si="166"/>
        <v>42</v>
      </c>
      <c r="I1314" s="57">
        <v>3.6525422999999999</v>
      </c>
      <c r="J1314" s="50">
        <v>3.07</v>
      </c>
      <c r="K1314" s="51">
        <f t="shared" si="168"/>
        <v>0.58254230000000007</v>
      </c>
      <c r="L1314" s="53">
        <f t="shared" si="163"/>
        <v>2.4874576999999998</v>
      </c>
      <c r="M1314" s="51">
        <f>IF(I1314="",0,IF(K1314&lt;0,Sayfa3!$P$5,Sayfa3!$S$5))</f>
        <v>0.15000000000000036</v>
      </c>
      <c r="N1314" s="52" t="str">
        <f>IF(E1314="","",IF(K1314&lt;Sayfa3!$P$5,"P",IF(K1314&gt;Sayfa3!$S$5,"P","")))</f>
        <v>P</v>
      </c>
      <c r="O1314" s="53">
        <f t="shared" si="161"/>
        <v>2.3374576999999994</v>
      </c>
      <c r="P1314" s="54">
        <f t="shared" si="162"/>
        <v>8.5399999999999991</v>
      </c>
      <c r="Q1314" s="55"/>
      <c r="R1314" s="56" t="s">
        <v>35</v>
      </c>
    </row>
    <row r="1315" spans="1:18" s="56" customFormat="1" ht="18" customHeight="1" outlineLevel="1">
      <c r="A1315" s="41">
        <f t="shared" si="167"/>
        <v>8.5399999999999991</v>
      </c>
      <c r="B1315" s="42">
        <f t="shared" si="164"/>
        <v>1304</v>
      </c>
      <c r="C1315" s="43">
        <v>41465</v>
      </c>
      <c r="D1315" s="44" t="str">
        <f t="shared" si="165"/>
        <v>Temmuz 2013</v>
      </c>
      <c r="E1315" s="45" t="s">
        <v>35</v>
      </c>
      <c r="F1315" s="46">
        <v>3</v>
      </c>
      <c r="G1315" s="47">
        <v>6</v>
      </c>
      <c r="H1315" s="48">
        <f t="shared" si="166"/>
        <v>18</v>
      </c>
      <c r="I1315" s="57">
        <v>3.6525422999999999</v>
      </c>
      <c r="J1315" s="50">
        <v>3.07</v>
      </c>
      <c r="K1315" s="51">
        <f t="shared" si="168"/>
        <v>0.58254230000000007</v>
      </c>
      <c r="L1315" s="53">
        <f t="shared" si="163"/>
        <v>2.4874576999999998</v>
      </c>
      <c r="M1315" s="51">
        <f>IF(I1315="",0,IF(K1315&lt;0,Sayfa3!$P$5,Sayfa3!$S$5))</f>
        <v>0.15000000000000036</v>
      </c>
      <c r="N1315" s="52" t="str">
        <f>IF(E1315="","",IF(K1315&lt;Sayfa3!$P$5,"P",IF(K1315&gt;Sayfa3!$S$5,"P","")))</f>
        <v>P</v>
      </c>
      <c r="O1315" s="53">
        <f t="shared" si="161"/>
        <v>2.3374576999999994</v>
      </c>
      <c r="P1315" s="54">
        <f t="shared" si="162"/>
        <v>8.5399999999999991</v>
      </c>
      <c r="Q1315" s="55"/>
      <c r="R1315" s="56" t="s">
        <v>35</v>
      </c>
    </row>
    <row r="1316" spans="1:18" s="56" customFormat="1" ht="18" customHeight="1" outlineLevel="1">
      <c r="A1316" s="41">
        <f t="shared" si="167"/>
        <v>8.4600000000000009</v>
      </c>
      <c r="B1316" s="42">
        <f t="shared" si="164"/>
        <v>1305</v>
      </c>
      <c r="C1316" s="43">
        <v>41477</v>
      </c>
      <c r="D1316" s="44" t="str">
        <f t="shared" si="165"/>
        <v>Temmuz 2013</v>
      </c>
      <c r="E1316" s="45" t="s">
        <v>35</v>
      </c>
      <c r="F1316" s="46">
        <v>7</v>
      </c>
      <c r="G1316" s="47">
        <v>6</v>
      </c>
      <c r="H1316" s="48">
        <f t="shared" si="166"/>
        <v>42</v>
      </c>
      <c r="I1316" s="57">
        <v>3.7118644000000001</v>
      </c>
      <c r="J1316" s="50">
        <v>3.07</v>
      </c>
      <c r="K1316" s="51">
        <f t="shared" si="168"/>
        <v>0.64186440000000022</v>
      </c>
      <c r="L1316" s="53">
        <f t="shared" si="163"/>
        <v>2.4281355999999996</v>
      </c>
      <c r="M1316" s="51">
        <f>IF(I1316="",0,IF(K1316&lt;0,Sayfa3!$P$5,Sayfa3!$S$5))</f>
        <v>0.15000000000000036</v>
      </c>
      <c r="N1316" s="52" t="str">
        <f>IF(E1316="","",IF(K1316&lt;Sayfa3!$P$5,"P",IF(K1316&gt;Sayfa3!$S$5,"P","")))</f>
        <v>P</v>
      </c>
      <c r="O1316" s="53">
        <f t="shared" si="161"/>
        <v>2.2781355999999993</v>
      </c>
      <c r="P1316" s="54">
        <f t="shared" si="162"/>
        <v>8.4600000000000009</v>
      </c>
      <c r="Q1316" s="55"/>
      <c r="R1316" s="56" t="s">
        <v>35</v>
      </c>
    </row>
    <row r="1317" spans="1:18" s="56" customFormat="1" ht="18" customHeight="1" outlineLevel="1">
      <c r="A1317" s="41">
        <f t="shared" si="167"/>
        <v>8.4600000000000009</v>
      </c>
      <c r="B1317" s="42">
        <f t="shared" si="164"/>
        <v>1306</v>
      </c>
      <c r="C1317" s="43">
        <v>41477</v>
      </c>
      <c r="D1317" s="44" t="str">
        <f t="shared" si="165"/>
        <v>Temmuz 2013</v>
      </c>
      <c r="E1317" s="45" t="s">
        <v>35</v>
      </c>
      <c r="F1317" s="46">
        <v>3</v>
      </c>
      <c r="G1317" s="47">
        <v>6</v>
      </c>
      <c r="H1317" s="48">
        <f t="shared" si="166"/>
        <v>18</v>
      </c>
      <c r="I1317" s="57">
        <v>3.7118644000000001</v>
      </c>
      <c r="J1317" s="50">
        <v>3.07</v>
      </c>
      <c r="K1317" s="51">
        <f t="shared" si="168"/>
        <v>0.64186440000000022</v>
      </c>
      <c r="L1317" s="53">
        <f t="shared" si="163"/>
        <v>2.4281355999999996</v>
      </c>
      <c r="M1317" s="51">
        <f>IF(I1317="",0,IF(K1317&lt;0,Sayfa3!$P$5,Sayfa3!$S$5))</f>
        <v>0.15000000000000036</v>
      </c>
      <c r="N1317" s="52" t="str">
        <f>IF(E1317="","",IF(K1317&lt;Sayfa3!$P$5,"P",IF(K1317&gt;Sayfa3!$S$5,"P","")))</f>
        <v>P</v>
      </c>
      <c r="O1317" s="53">
        <f t="shared" si="161"/>
        <v>2.2781355999999993</v>
      </c>
      <c r="P1317" s="54">
        <f t="shared" si="162"/>
        <v>8.4600000000000009</v>
      </c>
      <c r="Q1317" s="55"/>
      <c r="R1317" s="56" t="s">
        <v>35</v>
      </c>
    </row>
    <row r="1318" spans="1:18" s="56" customFormat="1" ht="18" customHeight="1" outlineLevel="1">
      <c r="A1318" s="41">
        <f t="shared" si="167"/>
        <v>8.4600000000000009</v>
      </c>
      <c r="B1318" s="42">
        <f t="shared" si="164"/>
        <v>1307</v>
      </c>
      <c r="C1318" s="43">
        <v>41477</v>
      </c>
      <c r="D1318" s="44" t="str">
        <f t="shared" si="165"/>
        <v>Temmuz 2013</v>
      </c>
      <c r="E1318" s="45" t="s">
        <v>35</v>
      </c>
      <c r="F1318" s="46">
        <v>10</v>
      </c>
      <c r="G1318" s="47">
        <v>6</v>
      </c>
      <c r="H1318" s="48">
        <f t="shared" si="166"/>
        <v>60</v>
      </c>
      <c r="I1318" s="57">
        <v>3.7118644000000001</v>
      </c>
      <c r="J1318" s="50">
        <v>3.07</v>
      </c>
      <c r="K1318" s="51">
        <f t="shared" si="168"/>
        <v>0.64186440000000022</v>
      </c>
      <c r="L1318" s="53">
        <f t="shared" si="163"/>
        <v>2.4281355999999996</v>
      </c>
      <c r="M1318" s="51">
        <f>IF(I1318="",0,IF(K1318&lt;0,Sayfa3!$P$5,Sayfa3!$S$5))</f>
        <v>0.15000000000000036</v>
      </c>
      <c r="N1318" s="52" t="str">
        <f>IF(E1318="","",IF(K1318&lt;Sayfa3!$P$5,"P",IF(K1318&gt;Sayfa3!$S$5,"P","")))</f>
        <v>P</v>
      </c>
      <c r="O1318" s="53">
        <f t="shared" si="161"/>
        <v>2.2781355999999993</v>
      </c>
      <c r="P1318" s="54">
        <f t="shared" si="162"/>
        <v>8.4600000000000009</v>
      </c>
      <c r="Q1318" s="55"/>
      <c r="R1318" s="56" t="s">
        <v>35</v>
      </c>
    </row>
    <row r="1319" spans="1:18" s="56" customFormat="1" ht="18" customHeight="1" outlineLevel="1">
      <c r="A1319" s="41">
        <f t="shared" si="167"/>
        <v>8.4600000000000009</v>
      </c>
      <c r="B1319" s="42">
        <f t="shared" si="164"/>
        <v>1308</v>
      </c>
      <c r="C1319" s="43">
        <v>41477</v>
      </c>
      <c r="D1319" s="44" t="str">
        <f t="shared" si="165"/>
        <v>Temmuz 2013</v>
      </c>
      <c r="E1319" s="45" t="s">
        <v>35</v>
      </c>
      <c r="F1319" s="46">
        <v>3</v>
      </c>
      <c r="G1319" s="47">
        <v>6</v>
      </c>
      <c r="H1319" s="48">
        <f t="shared" si="166"/>
        <v>18</v>
      </c>
      <c r="I1319" s="57">
        <v>3.7118644000000001</v>
      </c>
      <c r="J1319" s="50">
        <v>3.07</v>
      </c>
      <c r="K1319" s="51">
        <f t="shared" si="168"/>
        <v>0.64186440000000022</v>
      </c>
      <c r="L1319" s="53">
        <f t="shared" si="163"/>
        <v>2.4281355999999996</v>
      </c>
      <c r="M1319" s="51">
        <f>IF(I1319="",0,IF(K1319&lt;0,Sayfa3!$P$5,Sayfa3!$S$5))</f>
        <v>0.15000000000000036</v>
      </c>
      <c r="N1319" s="52" t="str">
        <f>IF(E1319="","",IF(K1319&lt;Sayfa3!$P$5,"P",IF(K1319&gt;Sayfa3!$S$5,"P","")))</f>
        <v>P</v>
      </c>
      <c r="O1319" s="53">
        <f t="shared" si="161"/>
        <v>2.2781355999999993</v>
      </c>
      <c r="P1319" s="54">
        <f t="shared" si="162"/>
        <v>8.4600000000000009</v>
      </c>
      <c r="Q1319" s="55"/>
      <c r="R1319" s="56" t="s">
        <v>35</v>
      </c>
    </row>
    <row r="1320" spans="1:18" s="56" customFormat="1" ht="18" customHeight="1" outlineLevel="1">
      <c r="A1320" s="41">
        <f t="shared" si="167"/>
        <v>8.4600000000000009</v>
      </c>
      <c r="B1320" s="42">
        <f t="shared" si="164"/>
        <v>1309</v>
      </c>
      <c r="C1320" s="43">
        <v>41477</v>
      </c>
      <c r="D1320" s="44" t="str">
        <f t="shared" si="165"/>
        <v>Temmuz 2013</v>
      </c>
      <c r="E1320" s="45" t="s">
        <v>35</v>
      </c>
      <c r="F1320" s="46">
        <v>7</v>
      </c>
      <c r="G1320" s="47">
        <v>6</v>
      </c>
      <c r="H1320" s="48">
        <f t="shared" si="166"/>
        <v>42</v>
      </c>
      <c r="I1320" s="57">
        <v>3.7118644000000001</v>
      </c>
      <c r="J1320" s="50">
        <v>3.07</v>
      </c>
      <c r="K1320" s="51">
        <f t="shared" si="168"/>
        <v>0.64186440000000022</v>
      </c>
      <c r="L1320" s="53">
        <f t="shared" si="163"/>
        <v>2.4281355999999996</v>
      </c>
      <c r="M1320" s="51">
        <f>IF(I1320="",0,IF(K1320&lt;0,Sayfa3!$P$5,Sayfa3!$S$5))</f>
        <v>0.15000000000000036</v>
      </c>
      <c r="N1320" s="52" t="str">
        <f>IF(E1320="","",IF(K1320&lt;Sayfa3!$P$5,"P",IF(K1320&gt;Sayfa3!$S$5,"P","")))</f>
        <v>P</v>
      </c>
      <c r="O1320" s="53">
        <f t="shared" si="161"/>
        <v>2.2781355999999993</v>
      </c>
      <c r="P1320" s="54">
        <f t="shared" si="162"/>
        <v>8.4600000000000009</v>
      </c>
      <c r="Q1320" s="55"/>
      <c r="R1320" s="56" t="s">
        <v>35</v>
      </c>
    </row>
    <row r="1321" spans="1:18" s="56" customFormat="1" ht="18" customHeight="1" outlineLevel="1">
      <c r="A1321" s="41">
        <f t="shared" si="167"/>
        <v>8.4600000000000009</v>
      </c>
      <c r="B1321" s="42">
        <f t="shared" si="164"/>
        <v>1310</v>
      </c>
      <c r="C1321" s="43">
        <v>41477</v>
      </c>
      <c r="D1321" s="44" t="str">
        <f t="shared" si="165"/>
        <v>Temmuz 2013</v>
      </c>
      <c r="E1321" s="45" t="s">
        <v>35</v>
      </c>
      <c r="F1321" s="46">
        <v>3</v>
      </c>
      <c r="G1321" s="47">
        <v>6</v>
      </c>
      <c r="H1321" s="48">
        <f t="shared" si="166"/>
        <v>18</v>
      </c>
      <c r="I1321" s="57">
        <v>3.7118644000000001</v>
      </c>
      <c r="J1321" s="50">
        <v>3.07</v>
      </c>
      <c r="K1321" s="51">
        <f t="shared" si="168"/>
        <v>0.64186440000000022</v>
      </c>
      <c r="L1321" s="53">
        <f t="shared" si="163"/>
        <v>2.4281355999999996</v>
      </c>
      <c r="M1321" s="51">
        <f>IF(I1321="",0,IF(K1321&lt;0,Sayfa3!$P$5,Sayfa3!$S$5))</f>
        <v>0.15000000000000036</v>
      </c>
      <c r="N1321" s="52" t="str">
        <f>IF(E1321="","",IF(K1321&lt;Sayfa3!$P$5,"P",IF(K1321&gt;Sayfa3!$S$5,"P","")))</f>
        <v>P</v>
      </c>
      <c r="O1321" s="53">
        <f t="shared" si="161"/>
        <v>2.2781355999999993</v>
      </c>
      <c r="P1321" s="54">
        <f t="shared" si="162"/>
        <v>8.4600000000000009</v>
      </c>
      <c r="Q1321" s="55"/>
      <c r="R1321" s="56" t="s">
        <v>35</v>
      </c>
    </row>
    <row r="1322" spans="1:18" s="56" customFormat="1" ht="18" customHeight="1" outlineLevel="1">
      <c r="A1322" s="41">
        <f t="shared" si="167"/>
        <v>8.4600000000000009</v>
      </c>
      <c r="B1322" s="42">
        <f t="shared" si="164"/>
        <v>1311</v>
      </c>
      <c r="C1322" s="43">
        <v>41477</v>
      </c>
      <c r="D1322" s="44" t="str">
        <f t="shared" si="165"/>
        <v>Temmuz 2013</v>
      </c>
      <c r="E1322" s="45" t="s">
        <v>35</v>
      </c>
      <c r="F1322" s="46">
        <v>7</v>
      </c>
      <c r="G1322" s="47">
        <v>6</v>
      </c>
      <c r="H1322" s="48">
        <f t="shared" si="166"/>
        <v>42</v>
      </c>
      <c r="I1322" s="57">
        <v>3.7118644000000001</v>
      </c>
      <c r="J1322" s="50">
        <v>3.07</v>
      </c>
      <c r="K1322" s="51">
        <f t="shared" si="168"/>
        <v>0.64186440000000022</v>
      </c>
      <c r="L1322" s="53">
        <f t="shared" si="163"/>
        <v>2.4281355999999996</v>
      </c>
      <c r="M1322" s="51">
        <f>IF(I1322="",0,IF(K1322&lt;0,Sayfa3!$P$5,Sayfa3!$S$5))</f>
        <v>0.15000000000000036</v>
      </c>
      <c r="N1322" s="52" t="str">
        <f>IF(E1322="","",IF(K1322&lt;Sayfa3!$P$5,"P",IF(K1322&gt;Sayfa3!$S$5,"P","")))</f>
        <v>P</v>
      </c>
      <c r="O1322" s="53">
        <f t="shared" si="161"/>
        <v>2.2781355999999993</v>
      </c>
      <c r="P1322" s="54">
        <f t="shared" si="162"/>
        <v>8.4600000000000009</v>
      </c>
      <c r="Q1322" s="55"/>
      <c r="R1322" s="56" t="s">
        <v>35</v>
      </c>
    </row>
    <row r="1323" spans="1:18" s="56" customFormat="1" ht="18" customHeight="1" outlineLevel="1">
      <c r="A1323" s="41">
        <f t="shared" si="167"/>
        <v>8.4600000000000009</v>
      </c>
      <c r="B1323" s="42">
        <f t="shared" si="164"/>
        <v>1312</v>
      </c>
      <c r="C1323" s="43">
        <v>41477</v>
      </c>
      <c r="D1323" s="44" t="str">
        <f t="shared" si="165"/>
        <v>Temmuz 2013</v>
      </c>
      <c r="E1323" s="45" t="s">
        <v>35</v>
      </c>
      <c r="F1323" s="46">
        <v>7</v>
      </c>
      <c r="G1323" s="47">
        <v>6</v>
      </c>
      <c r="H1323" s="48">
        <f t="shared" si="166"/>
        <v>42</v>
      </c>
      <c r="I1323" s="57">
        <v>3.7118644000000001</v>
      </c>
      <c r="J1323" s="50">
        <v>3.07</v>
      </c>
      <c r="K1323" s="51">
        <f t="shared" si="168"/>
        <v>0.64186440000000022</v>
      </c>
      <c r="L1323" s="53">
        <f t="shared" si="163"/>
        <v>2.4281355999999996</v>
      </c>
      <c r="M1323" s="51">
        <f>IF(I1323="",0,IF(K1323&lt;0,Sayfa3!$P$5,Sayfa3!$S$5))</f>
        <v>0.15000000000000036</v>
      </c>
      <c r="N1323" s="52" t="str">
        <f>IF(E1323="","",IF(K1323&lt;Sayfa3!$P$5,"P",IF(K1323&gt;Sayfa3!$S$5,"P","")))</f>
        <v>P</v>
      </c>
      <c r="O1323" s="53">
        <f t="shared" si="161"/>
        <v>2.2781355999999993</v>
      </c>
      <c r="P1323" s="54">
        <f t="shared" si="162"/>
        <v>8.4600000000000009</v>
      </c>
      <c r="Q1323" s="55"/>
      <c r="R1323" s="56" t="s">
        <v>35</v>
      </c>
    </row>
    <row r="1324" spans="1:18" s="56" customFormat="1" ht="17.25" customHeight="1" outlineLevel="1" collapsed="1">
      <c r="A1324" s="41">
        <f t="shared" si="167"/>
        <v>8.4600000000000009</v>
      </c>
      <c r="B1324" s="42">
        <f t="shared" si="164"/>
        <v>1313</v>
      </c>
      <c r="C1324" s="43">
        <v>41477</v>
      </c>
      <c r="D1324" s="44" t="str">
        <f t="shared" si="165"/>
        <v>Temmuz 2013</v>
      </c>
      <c r="E1324" s="45" t="s">
        <v>35</v>
      </c>
      <c r="F1324" s="46">
        <v>3</v>
      </c>
      <c r="G1324" s="47">
        <v>6</v>
      </c>
      <c r="H1324" s="48">
        <f t="shared" si="166"/>
        <v>18</v>
      </c>
      <c r="I1324" s="57">
        <v>3.7118644000000001</v>
      </c>
      <c r="J1324" s="50">
        <v>3.07</v>
      </c>
      <c r="K1324" s="51">
        <f t="shared" si="168"/>
        <v>0.64186440000000022</v>
      </c>
      <c r="L1324" s="53">
        <f t="shared" si="163"/>
        <v>2.4281355999999996</v>
      </c>
      <c r="M1324" s="51">
        <f>IF(I1324="",0,IF(K1324&lt;0,Sayfa3!$P$5,Sayfa3!$S$5))</f>
        <v>0.15000000000000036</v>
      </c>
      <c r="N1324" s="52" t="str">
        <f>IF(E1324="","",IF(K1324&lt;Sayfa3!$P$5,"P",IF(K1324&gt;Sayfa3!$S$5,"P","")))</f>
        <v>P</v>
      </c>
      <c r="O1324" s="53">
        <f t="shared" si="161"/>
        <v>2.2781355999999993</v>
      </c>
      <c r="P1324" s="54">
        <f t="shared" si="162"/>
        <v>8.4600000000000009</v>
      </c>
      <c r="Q1324" s="55"/>
      <c r="R1324" s="56" t="s">
        <v>35</v>
      </c>
    </row>
    <row r="1325" spans="1:18" s="56" customFormat="1" ht="17.25" customHeight="1" outlineLevel="1">
      <c r="A1325" s="41">
        <f t="shared" si="167"/>
        <v>8.4600000000000009</v>
      </c>
      <c r="B1325" s="42">
        <f t="shared" si="164"/>
        <v>1314</v>
      </c>
      <c r="C1325" s="43">
        <v>41477</v>
      </c>
      <c r="D1325" s="44" t="str">
        <f t="shared" si="165"/>
        <v>Temmuz 2013</v>
      </c>
      <c r="E1325" s="45" t="s">
        <v>35</v>
      </c>
      <c r="F1325" s="46">
        <v>3</v>
      </c>
      <c r="G1325" s="47">
        <v>6</v>
      </c>
      <c r="H1325" s="48">
        <f t="shared" si="166"/>
        <v>18</v>
      </c>
      <c r="I1325" s="57">
        <v>3.7118644000000001</v>
      </c>
      <c r="J1325" s="50">
        <v>3.07</v>
      </c>
      <c r="K1325" s="51">
        <f t="shared" si="168"/>
        <v>0.64186440000000022</v>
      </c>
      <c r="L1325" s="53">
        <f t="shared" si="163"/>
        <v>2.4281355999999996</v>
      </c>
      <c r="M1325" s="51">
        <f>IF(I1325="",0,IF(K1325&lt;0,Sayfa3!$P$5,Sayfa3!$S$5))</f>
        <v>0.15000000000000036</v>
      </c>
      <c r="N1325" s="52" t="str">
        <f>IF(E1325="","",IF(K1325&lt;Sayfa3!$P$5,"P",IF(K1325&gt;Sayfa3!$S$5,"P","")))</f>
        <v>P</v>
      </c>
      <c r="O1325" s="53">
        <f t="shared" si="161"/>
        <v>2.2781355999999993</v>
      </c>
      <c r="P1325" s="54">
        <f t="shared" si="162"/>
        <v>8.4600000000000009</v>
      </c>
      <c r="Q1325" s="55"/>
      <c r="R1325" s="56" t="s">
        <v>35</v>
      </c>
    </row>
    <row r="1326" spans="1:18" s="56" customFormat="1" ht="17.25" customHeight="1" outlineLevel="1">
      <c r="A1326" s="41">
        <f t="shared" si="167"/>
        <v>8.4600000000000009</v>
      </c>
      <c r="B1326" s="42">
        <f t="shared" si="164"/>
        <v>1315</v>
      </c>
      <c r="C1326" s="43">
        <v>41477</v>
      </c>
      <c r="D1326" s="44" t="str">
        <f t="shared" si="165"/>
        <v>Temmuz 2013</v>
      </c>
      <c r="E1326" s="45" t="s">
        <v>35</v>
      </c>
      <c r="F1326" s="46">
        <v>7</v>
      </c>
      <c r="G1326" s="47">
        <v>6</v>
      </c>
      <c r="H1326" s="48">
        <f t="shared" si="166"/>
        <v>42</v>
      </c>
      <c r="I1326" s="57">
        <v>3.7118644000000001</v>
      </c>
      <c r="J1326" s="50">
        <v>3.07</v>
      </c>
      <c r="K1326" s="51">
        <f t="shared" si="168"/>
        <v>0.64186440000000022</v>
      </c>
      <c r="L1326" s="53">
        <f t="shared" si="163"/>
        <v>2.4281355999999996</v>
      </c>
      <c r="M1326" s="51">
        <f>IF(I1326="",0,IF(K1326&lt;0,Sayfa3!$P$5,Sayfa3!$S$5))</f>
        <v>0.15000000000000036</v>
      </c>
      <c r="N1326" s="52" t="str">
        <f>IF(E1326="","",IF(K1326&lt;Sayfa3!$P$5,"P",IF(K1326&gt;Sayfa3!$S$5,"P","")))</f>
        <v>P</v>
      </c>
      <c r="O1326" s="53">
        <f t="shared" si="161"/>
        <v>2.2781355999999993</v>
      </c>
      <c r="P1326" s="54">
        <f t="shared" si="162"/>
        <v>8.4600000000000009</v>
      </c>
      <c r="Q1326" s="55"/>
      <c r="R1326" s="56" t="s">
        <v>35</v>
      </c>
    </row>
    <row r="1327" spans="1:18" s="56" customFormat="1" ht="17.25" customHeight="1" outlineLevel="1">
      <c r="A1327" s="41">
        <f t="shared" si="167"/>
        <v>8.4600000000000009</v>
      </c>
      <c r="B1327" s="42">
        <f t="shared" si="164"/>
        <v>1316</v>
      </c>
      <c r="C1327" s="43">
        <v>41477</v>
      </c>
      <c r="D1327" s="44" t="str">
        <f t="shared" si="165"/>
        <v>Temmuz 2013</v>
      </c>
      <c r="E1327" s="45" t="s">
        <v>35</v>
      </c>
      <c r="F1327" s="46">
        <v>7</v>
      </c>
      <c r="G1327" s="47">
        <v>6</v>
      </c>
      <c r="H1327" s="48">
        <f t="shared" si="166"/>
        <v>42</v>
      </c>
      <c r="I1327" s="57">
        <v>3.7118644000000001</v>
      </c>
      <c r="J1327" s="50">
        <v>3.07</v>
      </c>
      <c r="K1327" s="51">
        <f t="shared" si="168"/>
        <v>0.64186440000000022</v>
      </c>
      <c r="L1327" s="53">
        <f t="shared" si="163"/>
        <v>2.4281355999999996</v>
      </c>
      <c r="M1327" s="51">
        <f>IF(I1327="",0,IF(K1327&lt;0,Sayfa3!$P$5,Sayfa3!$S$5))</f>
        <v>0.15000000000000036</v>
      </c>
      <c r="N1327" s="52" t="str">
        <f>IF(E1327="","",IF(K1327&lt;Sayfa3!$P$5,"P",IF(K1327&gt;Sayfa3!$S$5,"P","")))</f>
        <v>P</v>
      </c>
      <c r="O1327" s="53">
        <f t="shared" si="161"/>
        <v>2.2781355999999993</v>
      </c>
      <c r="P1327" s="54">
        <f t="shared" si="162"/>
        <v>8.4600000000000009</v>
      </c>
      <c r="Q1327" s="55"/>
      <c r="R1327" s="56" t="s">
        <v>35</v>
      </c>
    </row>
    <row r="1328" spans="1:18" s="56" customFormat="1" ht="17.25" customHeight="1" outlineLevel="1">
      <c r="A1328" s="41">
        <f t="shared" si="167"/>
        <v>8.4600000000000009</v>
      </c>
      <c r="B1328" s="42">
        <f t="shared" si="164"/>
        <v>1317</v>
      </c>
      <c r="C1328" s="43">
        <v>41477</v>
      </c>
      <c r="D1328" s="44" t="str">
        <f t="shared" si="165"/>
        <v>Temmuz 2013</v>
      </c>
      <c r="E1328" s="45" t="s">
        <v>35</v>
      </c>
      <c r="F1328" s="46">
        <v>3</v>
      </c>
      <c r="G1328" s="47">
        <v>6</v>
      </c>
      <c r="H1328" s="48">
        <f t="shared" si="166"/>
        <v>18</v>
      </c>
      <c r="I1328" s="57">
        <v>3.7118644000000001</v>
      </c>
      <c r="J1328" s="50">
        <v>3.07</v>
      </c>
      <c r="K1328" s="51">
        <f t="shared" si="168"/>
        <v>0.64186440000000022</v>
      </c>
      <c r="L1328" s="53">
        <f t="shared" si="163"/>
        <v>2.4281355999999996</v>
      </c>
      <c r="M1328" s="51">
        <f>IF(I1328="",0,IF(K1328&lt;0,Sayfa3!$P$5,Sayfa3!$S$5))</f>
        <v>0.15000000000000036</v>
      </c>
      <c r="N1328" s="52" t="str">
        <f>IF(E1328="","",IF(K1328&lt;Sayfa3!$P$5,"P",IF(K1328&gt;Sayfa3!$S$5,"P","")))</f>
        <v>P</v>
      </c>
      <c r="O1328" s="53">
        <f t="shared" si="161"/>
        <v>2.2781355999999993</v>
      </c>
      <c r="P1328" s="54">
        <f t="shared" si="162"/>
        <v>8.4600000000000009</v>
      </c>
      <c r="Q1328" s="55"/>
      <c r="R1328" s="56" t="s">
        <v>35</v>
      </c>
    </row>
    <row r="1329" spans="1:18" s="56" customFormat="1" ht="17.25" customHeight="1" outlineLevel="1">
      <c r="A1329" s="41">
        <f t="shared" si="167"/>
        <v>8.4600000000000009</v>
      </c>
      <c r="B1329" s="42">
        <f t="shared" si="164"/>
        <v>1318</v>
      </c>
      <c r="C1329" s="43">
        <v>41477</v>
      </c>
      <c r="D1329" s="44" t="str">
        <f t="shared" si="165"/>
        <v>Temmuz 2013</v>
      </c>
      <c r="E1329" s="45" t="s">
        <v>35</v>
      </c>
      <c r="F1329" s="46">
        <v>7</v>
      </c>
      <c r="G1329" s="47">
        <v>6</v>
      </c>
      <c r="H1329" s="48">
        <f t="shared" si="166"/>
        <v>42</v>
      </c>
      <c r="I1329" s="57">
        <v>3.7118644000000001</v>
      </c>
      <c r="J1329" s="50">
        <v>3.07</v>
      </c>
      <c r="K1329" s="51">
        <f t="shared" si="168"/>
        <v>0.64186440000000022</v>
      </c>
      <c r="L1329" s="53">
        <f t="shared" si="163"/>
        <v>2.4281355999999996</v>
      </c>
      <c r="M1329" s="51">
        <f>IF(I1329="",0,IF(K1329&lt;0,Sayfa3!$P$5,Sayfa3!$S$5))</f>
        <v>0.15000000000000036</v>
      </c>
      <c r="N1329" s="52" t="str">
        <f>IF(E1329="","",IF(K1329&lt;Sayfa3!$P$5,"P",IF(K1329&gt;Sayfa3!$S$5,"P","")))</f>
        <v>P</v>
      </c>
      <c r="O1329" s="53">
        <f t="shared" si="161"/>
        <v>2.2781355999999993</v>
      </c>
      <c r="P1329" s="54">
        <f t="shared" si="162"/>
        <v>8.4600000000000009</v>
      </c>
      <c r="Q1329" s="55"/>
      <c r="R1329" s="56" t="s">
        <v>35</v>
      </c>
    </row>
    <row r="1330" spans="1:18" s="56" customFormat="1" ht="17.25" customHeight="1" outlineLevel="1">
      <c r="A1330" s="41">
        <f t="shared" si="167"/>
        <v>8.4600000000000009</v>
      </c>
      <c r="B1330" s="42">
        <f t="shared" si="164"/>
        <v>1319</v>
      </c>
      <c r="C1330" s="43">
        <v>41477</v>
      </c>
      <c r="D1330" s="44" t="str">
        <f t="shared" si="165"/>
        <v>Temmuz 2013</v>
      </c>
      <c r="E1330" s="45" t="s">
        <v>35</v>
      </c>
      <c r="F1330" s="46">
        <v>3</v>
      </c>
      <c r="G1330" s="47">
        <v>6</v>
      </c>
      <c r="H1330" s="48">
        <f t="shared" si="166"/>
        <v>18</v>
      </c>
      <c r="I1330" s="57">
        <v>3.7118644000000001</v>
      </c>
      <c r="J1330" s="50">
        <v>3.07</v>
      </c>
      <c r="K1330" s="51">
        <f t="shared" si="168"/>
        <v>0.64186440000000022</v>
      </c>
      <c r="L1330" s="53">
        <f t="shared" si="163"/>
        <v>2.4281355999999996</v>
      </c>
      <c r="M1330" s="51">
        <f>IF(I1330="",0,IF(K1330&lt;0,Sayfa3!$P$5,Sayfa3!$S$5))</f>
        <v>0.15000000000000036</v>
      </c>
      <c r="N1330" s="52" t="str">
        <f>IF(E1330="","",IF(K1330&lt;Sayfa3!$P$5,"P",IF(K1330&gt;Sayfa3!$S$5,"P","")))</f>
        <v>P</v>
      </c>
      <c r="O1330" s="53">
        <f t="shared" si="161"/>
        <v>2.2781355999999993</v>
      </c>
      <c r="P1330" s="54">
        <f t="shared" si="162"/>
        <v>8.4600000000000009</v>
      </c>
      <c r="Q1330" s="55"/>
      <c r="R1330" s="56" t="s">
        <v>35</v>
      </c>
    </row>
    <row r="1331" spans="1:18" s="56" customFormat="1" ht="17.25" customHeight="1" outlineLevel="1">
      <c r="A1331" s="41">
        <f t="shared" si="167"/>
        <v>8.4600000000000009</v>
      </c>
      <c r="B1331" s="42">
        <f t="shared" si="164"/>
        <v>1320</v>
      </c>
      <c r="C1331" s="43">
        <v>41477</v>
      </c>
      <c r="D1331" s="44" t="str">
        <f t="shared" si="165"/>
        <v>Temmuz 2013</v>
      </c>
      <c r="E1331" s="45" t="s">
        <v>35</v>
      </c>
      <c r="F1331" s="46">
        <v>7</v>
      </c>
      <c r="G1331" s="47">
        <v>6</v>
      </c>
      <c r="H1331" s="48">
        <f t="shared" si="166"/>
        <v>42</v>
      </c>
      <c r="I1331" s="57">
        <v>3.7118644000000001</v>
      </c>
      <c r="J1331" s="50">
        <v>3.07</v>
      </c>
      <c r="K1331" s="51">
        <f t="shared" si="168"/>
        <v>0.64186440000000022</v>
      </c>
      <c r="L1331" s="53">
        <f t="shared" si="163"/>
        <v>2.4281355999999996</v>
      </c>
      <c r="M1331" s="51">
        <f>IF(I1331="",0,IF(K1331&lt;0,Sayfa3!$P$5,Sayfa3!$S$5))</f>
        <v>0.15000000000000036</v>
      </c>
      <c r="N1331" s="52" t="str">
        <f>IF(E1331="","",IF(K1331&lt;Sayfa3!$P$5,"P",IF(K1331&gt;Sayfa3!$S$5,"P","")))</f>
        <v>P</v>
      </c>
      <c r="O1331" s="53">
        <f t="shared" si="161"/>
        <v>2.2781355999999993</v>
      </c>
      <c r="P1331" s="54">
        <f t="shared" si="162"/>
        <v>8.4600000000000009</v>
      </c>
      <c r="Q1331" s="55"/>
      <c r="R1331" s="56" t="s">
        <v>35</v>
      </c>
    </row>
    <row r="1332" spans="1:18" s="56" customFormat="1" ht="17.25" customHeight="1" outlineLevel="1">
      <c r="A1332" s="41">
        <f t="shared" si="167"/>
        <v>8.4600000000000009</v>
      </c>
      <c r="B1332" s="42">
        <f t="shared" si="164"/>
        <v>1321</v>
      </c>
      <c r="C1332" s="43">
        <v>41477</v>
      </c>
      <c r="D1332" s="44" t="str">
        <f t="shared" si="165"/>
        <v>Temmuz 2013</v>
      </c>
      <c r="E1332" s="45" t="s">
        <v>35</v>
      </c>
      <c r="F1332" s="46">
        <v>3</v>
      </c>
      <c r="G1332" s="47">
        <v>6</v>
      </c>
      <c r="H1332" s="48">
        <f t="shared" si="166"/>
        <v>18</v>
      </c>
      <c r="I1332" s="57">
        <v>3.7118644000000001</v>
      </c>
      <c r="J1332" s="50">
        <v>3.07</v>
      </c>
      <c r="K1332" s="51">
        <f t="shared" si="168"/>
        <v>0.64186440000000022</v>
      </c>
      <c r="L1332" s="53">
        <f t="shared" si="163"/>
        <v>2.4281355999999996</v>
      </c>
      <c r="M1332" s="51">
        <f>IF(I1332="",0,IF(K1332&lt;0,Sayfa3!$P$5,Sayfa3!$S$5))</f>
        <v>0.15000000000000036</v>
      </c>
      <c r="N1332" s="52" t="str">
        <f>IF(E1332="","",IF(K1332&lt;Sayfa3!$P$5,"P",IF(K1332&gt;Sayfa3!$S$5,"P","")))</f>
        <v>P</v>
      </c>
      <c r="O1332" s="53">
        <f t="shared" si="161"/>
        <v>2.2781355999999993</v>
      </c>
      <c r="P1332" s="54">
        <f t="shared" si="162"/>
        <v>8.4600000000000009</v>
      </c>
      <c r="Q1332" s="55"/>
      <c r="R1332" s="56" t="s">
        <v>35</v>
      </c>
    </row>
    <row r="1333" spans="1:18" s="56" customFormat="1" ht="17.25" customHeight="1" outlineLevel="1">
      <c r="A1333" s="41">
        <f t="shared" si="167"/>
        <v>8.4600000000000009</v>
      </c>
      <c r="B1333" s="42">
        <f t="shared" si="164"/>
        <v>1322</v>
      </c>
      <c r="C1333" s="43">
        <v>41477</v>
      </c>
      <c r="D1333" s="44" t="str">
        <f t="shared" si="165"/>
        <v>Temmuz 2013</v>
      </c>
      <c r="E1333" s="45" t="s">
        <v>35</v>
      </c>
      <c r="F1333" s="46">
        <v>3</v>
      </c>
      <c r="G1333" s="47">
        <v>6</v>
      </c>
      <c r="H1333" s="48">
        <f t="shared" si="166"/>
        <v>18</v>
      </c>
      <c r="I1333" s="57">
        <v>3.7118644000000001</v>
      </c>
      <c r="J1333" s="50">
        <v>3.07</v>
      </c>
      <c r="K1333" s="51">
        <f t="shared" si="168"/>
        <v>0.64186440000000022</v>
      </c>
      <c r="L1333" s="53">
        <f t="shared" si="163"/>
        <v>2.4281355999999996</v>
      </c>
      <c r="M1333" s="51">
        <f>IF(I1333="",0,IF(K1333&lt;0,Sayfa3!$P$5,Sayfa3!$S$5))</f>
        <v>0.15000000000000036</v>
      </c>
      <c r="N1333" s="52" t="str">
        <f>IF(E1333="","",IF(K1333&lt;Sayfa3!$P$5,"P",IF(K1333&gt;Sayfa3!$S$5,"P","")))</f>
        <v>P</v>
      </c>
      <c r="O1333" s="53">
        <f t="shared" si="161"/>
        <v>2.2781355999999993</v>
      </c>
      <c r="P1333" s="54">
        <f t="shared" si="162"/>
        <v>8.4600000000000009</v>
      </c>
      <c r="Q1333" s="55"/>
      <c r="R1333" s="56" t="s">
        <v>35</v>
      </c>
    </row>
    <row r="1334" spans="1:18" s="56" customFormat="1" ht="17.25" customHeight="1" outlineLevel="1">
      <c r="A1334" s="41">
        <f t="shared" si="167"/>
        <v>8.4600000000000009</v>
      </c>
      <c r="B1334" s="42">
        <f t="shared" si="164"/>
        <v>1323</v>
      </c>
      <c r="C1334" s="43">
        <v>41477</v>
      </c>
      <c r="D1334" s="44" t="str">
        <f t="shared" si="165"/>
        <v>Temmuz 2013</v>
      </c>
      <c r="E1334" s="45" t="s">
        <v>35</v>
      </c>
      <c r="F1334" s="46">
        <v>7</v>
      </c>
      <c r="G1334" s="47">
        <v>6</v>
      </c>
      <c r="H1334" s="48">
        <f t="shared" si="166"/>
        <v>42</v>
      </c>
      <c r="I1334" s="57">
        <v>3.7118644000000001</v>
      </c>
      <c r="J1334" s="50">
        <v>3.07</v>
      </c>
      <c r="K1334" s="51">
        <f t="shared" si="168"/>
        <v>0.64186440000000022</v>
      </c>
      <c r="L1334" s="53">
        <f t="shared" si="163"/>
        <v>2.4281355999999996</v>
      </c>
      <c r="M1334" s="51">
        <f>IF(I1334="",0,IF(K1334&lt;0,Sayfa3!$P$5,Sayfa3!$S$5))</f>
        <v>0.15000000000000036</v>
      </c>
      <c r="N1334" s="52" t="str">
        <f>IF(E1334="","",IF(K1334&lt;Sayfa3!$P$5,"P",IF(K1334&gt;Sayfa3!$S$5,"P","")))</f>
        <v>P</v>
      </c>
      <c r="O1334" s="53">
        <f t="shared" si="161"/>
        <v>2.2781355999999993</v>
      </c>
      <c r="P1334" s="54">
        <f t="shared" si="162"/>
        <v>8.4600000000000009</v>
      </c>
      <c r="Q1334" s="55"/>
      <c r="R1334" s="56" t="s">
        <v>35</v>
      </c>
    </row>
    <row r="1335" spans="1:18" s="56" customFormat="1" ht="17.25" customHeight="1" outlineLevel="1">
      <c r="A1335" s="41">
        <f t="shared" si="167"/>
        <v>8.4600000000000009</v>
      </c>
      <c r="B1335" s="42">
        <f t="shared" si="164"/>
        <v>1324</v>
      </c>
      <c r="C1335" s="43">
        <v>41477</v>
      </c>
      <c r="D1335" s="44" t="str">
        <f t="shared" si="165"/>
        <v>Temmuz 2013</v>
      </c>
      <c r="E1335" s="45" t="s">
        <v>35</v>
      </c>
      <c r="F1335" s="46">
        <v>7</v>
      </c>
      <c r="G1335" s="47">
        <v>6</v>
      </c>
      <c r="H1335" s="48">
        <f t="shared" si="166"/>
        <v>42</v>
      </c>
      <c r="I1335" s="57">
        <v>3.7118644000000001</v>
      </c>
      <c r="J1335" s="50">
        <v>3.07</v>
      </c>
      <c r="K1335" s="51">
        <f t="shared" si="168"/>
        <v>0.64186440000000022</v>
      </c>
      <c r="L1335" s="53">
        <f t="shared" si="163"/>
        <v>2.4281355999999996</v>
      </c>
      <c r="M1335" s="51">
        <f>IF(I1335="",0,IF(K1335&lt;0,Sayfa3!$P$5,Sayfa3!$S$5))</f>
        <v>0.15000000000000036</v>
      </c>
      <c r="N1335" s="52" t="str">
        <f>IF(E1335="","",IF(K1335&lt;Sayfa3!$P$5,"P",IF(K1335&gt;Sayfa3!$S$5,"P","")))</f>
        <v>P</v>
      </c>
      <c r="O1335" s="53">
        <f t="shared" si="161"/>
        <v>2.2781355999999993</v>
      </c>
      <c r="P1335" s="54">
        <f t="shared" si="162"/>
        <v>8.4600000000000009</v>
      </c>
      <c r="Q1335" s="55"/>
      <c r="R1335" s="56" t="s">
        <v>35</v>
      </c>
    </row>
    <row r="1336" spans="1:18" s="56" customFormat="1" ht="17.25" customHeight="1" outlineLevel="1">
      <c r="A1336" s="41">
        <f t="shared" si="167"/>
        <v>8.4600000000000009</v>
      </c>
      <c r="B1336" s="42">
        <f t="shared" si="164"/>
        <v>1325</v>
      </c>
      <c r="C1336" s="43">
        <v>41477</v>
      </c>
      <c r="D1336" s="44" t="str">
        <f t="shared" si="165"/>
        <v>Temmuz 2013</v>
      </c>
      <c r="E1336" s="45" t="s">
        <v>35</v>
      </c>
      <c r="F1336" s="46">
        <v>3</v>
      </c>
      <c r="G1336" s="47">
        <v>6</v>
      </c>
      <c r="H1336" s="48">
        <f t="shared" si="166"/>
        <v>18</v>
      </c>
      <c r="I1336" s="57">
        <v>3.7118644000000001</v>
      </c>
      <c r="J1336" s="50">
        <v>3.07</v>
      </c>
      <c r="K1336" s="51">
        <f t="shared" si="168"/>
        <v>0.64186440000000022</v>
      </c>
      <c r="L1336" s="53">
        <f t="shared" si="163"/>
        <v>2.4281355999999996</v>
      </c>
      <c r="M1336" s="51">
        <f>IF(I1336="",0,IF(K1336&lt;0,Sayfa3!$P$5,Sayfa3!$S$5))</f>
        <v>0.15000000000000036</v>
      </c>
      <c r="N1336" s="52" t="str">
        <f>IF(E1336="","",IF(K1336&lt;Sayfa3!$P$5,"P",IF(K1336&gt;Sayfa3!$S$5,"P","")))</f>
        <v>P</v>
      </c>
      <c r="O1336" s="53">
        <f t="shared" si="161"/>
        <v>2.2781355999999993</v>
      </c>
      <c r="P1336" s="54">
        <f t="shared" si="162"/>
        <v>8.4600000000000009</v>
      </c>
      <c r="Q1336" s="55"/>
      <c r="R1336" s="56" t="s">
        <v>35</v>
      </c>
    </row>
    <row r="1337" spans="1:18" s="56" customFormat="1" ht="17.25" customHeight="1" outlineLevel="1">
      <c r="A1337" s="41">
        <f t="shared" si="167"/>
        <v>8.4600000000000009</v>
      </c>
      <c r="B1337" s="42">
        <f t="shared" si="164"/>
        <v>1326</v>
      </c>
      <c r="C1337" s="43">
        <v>41477</v>
      </c>
      <c r="D1337" s="44" t="str">
        <f t="shared" si="165"/>
        <v>Temmuz 2013</v>
      </c>
      <c r="E1337" s="45" t="s">
        <v>35</v>
      </c>
      <c r="F1337" s="46">
        <v>2</v>
      </c>
      <c r="G1337" s="47">
        <v>6</v>
      </c>
      <c r="H1337" s="48">
        <f t="shared" si="166"/>
        <v>12</v>
      </c>
      <c r="I1337" s="57">
        <v>3.7118644000000001</v>
      </c>
      <c r="J1337" s="50">
        <v>3.07</v>
      </c>
      <c r="K1337" s="51">
        <f t="shared" si="168"/>
        <v>0.64186440000000022</v>
      </c>
      <c r="L1337" s="53">
        <f t="shared" si="163"/>
        <v>2.4281355999999996</v>
      </c>
      <c r="M1337" s="51">
        <f>IF(I1337="",0,IF(K1337&lt;0,Sayfa3!$P$5,Sayfa3!$S$5))</f>
        <v>0.15000000000000036</v>
      </c>
      <c r="N1337" s="52" t="str">
        <f>IF(E1337="","",IF(K1337&lt;Sayfa3!$P$5,"P",IF(K1337&gt;Sayfa3!$S$5,"P","")))</f>
        <v>P</v>
      </c>
      <c r="O1337" s="53">
        <f t="shared" si="161"/>
        <v>2.2781355999999993</v>
      </c>
      <c r="P1337" s="54">
        <f t="shared" si="162"/>
        <v>8.4600000000000009</v>
      </c>
      <c r="Q1337" s="55"/>
      <c r="R1337" s="56" t="s">
        <v>35</v>
      </c>
    </row>
    <row r="1338" spans="1:18" s="56" customFormat="1" ht="17.25" customHeight="1" outlineLevel="1">
      <c r="A1338" s="41">
        <f t="shared" si="167"/>
        <v>8.4600000000000009</v>
      </c>
      <c r="B1338" s="42">
        <f t="shared" si="164"/>
        <v>1327</v>
      </c>
      <c r="C1338" s="43">
        <v>41477</v>
      </c>
      <c r="D1338" s="44" t="str">
        <f t="shared" si="165"/>
        <v>Temmuz 2013</v>
      </c>
      <c r="E1338" s="45" t="s">
        <v>35</v>
      </c>
      <c r="F1338" s="46">
        <v>5</v>
      </c>
      <c r="G1338" s="47">
        <v>6</v>
      </c>
      <c r="H1338" s="48">
        <f t="shared" si="166"/>
        <v>30</v>
      </c>
      <c r="I1338" s="57">
        <v>3.7118644000000001</v>
      </c>
      <c r="J1338" s="50">
        <v>3.07</v>
      </c>
      <c r="K1338" s="51">
        <f t="shared" si="168"/>
        <v>0.64186440000000022</v>
      </c>
      <c r="L1338" s="53">
        <f t="shared" si="163"/>
        <v>2.4281355999999996</v>
      </c>
      <c r="M1338" s="51">
        <f>IF(I1338="",0,IF(K1338&lt;0,Sayfa3!$P$5,Sayfa3!$S$5))</f>
        <v>0.15000000000000036</v>
      </c>
      <c r="N1338" s="52" t="str">
        <f>IF(E1338="","",IF(K1338&lt;Sayfa3!$P$5,"P",IF(K1338&gt;Sayfa3!$S$5,"P","")))</f>
        <v>P</v>
      </c>
      <c r="O1338" s="53">
        <f t="shared" si="161"/>
        <v>2.2781355999999993</v>
      </c>
      <c r="P1338" s="54">
        <f t="shared" si="162"/>
        <v>8.4600000000000009</v>
      </c>
      <c r="Q1338" s="55"/>
      <c r="R1338" s="56" t="s">
        <v>35</v>
      </c>
    </row>
    <row r="1339" spans="1:18" s="56" customFormat="1" ht="17.25" customHeight="1" outlineLevel="1">
      <c r="A1339" s="41">
        <f t="shared" si="167"/>
        <v>8.4600000000000009</v>
      </c>
      <c r="B1339" s="42">
        <f t="shared" si="164"/>
        <v>1328</v>
      </c>
      <c r="C1339" s="43">
        <v>41477</v>
      </c>
      <c r="D1339" s="44" t="str">
        <f t="shared" si="165"/>
        <v>Temmuz 2013</v>
      </c>
      <c r="E1339" s="45" t="s">
        <v>35</v>
      </c>
      <c r="F1339" s="46">
        <v>5</v>
      </c>
      <c r="G1339" s="47">
        <v>6</v>
      </c>
      <c r="H1339" s="48">
        <f t="shared" si="166"/>
        <v>30</v>
      </c>
      <c r="I1339" s="57">
        <v>3.7118644000000001</v>
      </c>
      <c r="J1339" s="50">
        <v>3.07</v>
      </c>
      <c r="K1339" s="51">
        <f t="shared" si="168"/>
        <v>0.64186440000000022</v>
      </c>
      <c r="L1339" s="53">
        <f t="shared" si="163"/>
        <v>2.4281355999999996</v>
      </c>
      <c r="M1339" s="51">
        <f>IF(I1339="",0,IF(K1339&lt;0,Sayfa3!$P$5,Sayfa3!$S$5))</f>
        <v>0.15000000000000036</v>
      </c>
      <c r="N1339" s="52" t="str">
        <f>IF(E1339="","",IF(K1339&lt;Sayfa3!$P$5,"P",IF(K1339&gt;Sayfa3!$S$5,"P","")))</f>
        <v>P</v>
      </c>
      <c r="O1339" s="53">
        <f t="shared" si="161"/>
        <v>2.2781355999999993</v>
      </c>
      <c r="P1339" s="54">
        <f t="shared" si="162"/>
        <v>8.4600000000000009</v>
      </c>
      <c r="Q1339" s="55"/>
      <c r="R1339" s="56" t="s">
        <v>35</v>
      </c>
    </row>
    <row r="1340" spans="1:18" s="56" customFormat="1" ht="17.25" customHeight="1" outlineLevel="1">
      <c r="A1340" s="41">
        <f t="shared" si="167"/>
        <v>8.4600000000000009</v>
      </c>
      <c r="B1340" s="42">
        <f t="shared" si="164"/>
        <v>1329</v>
      </c>
      <c r="C1340" s="43">
        <v>41477</v>
      </c>
      <c r="D1340" s="44" t="str">
        <f t="shared" si="165"/>
        <v>Temmuz 2013</v>
      </c>
      <c r="E1340" s="45" t="s">
        <v>35</v>
      </c>
      <c r="F1340" s="46">
        <v>2</v>
      </c>
      <c r="G1340" s="47">
        <v>6</v>
      </c>
      <c r="H1340" s="48">
        <f t="shared" si="166"/>
        <v>12</v>
      </c>
      <c r="I1340" s="57">
        <v>3.7118644000000001</v>
      </c>
      <c r="J1340" s="50">
        <v>3.07</v>
      </c>
      <c r="K1340" s="51">
        <f t="shared" si="168"/>
        <v>0.64186440000000022</v>
      </c>
      <c r="L1340" s="53">
        <f t="shared" si="163"/>
        <v>2.4281355999999996</v>
      </c>
      <c r="M1340" s="51">
        <f>IF(I1340="",0,IF(K1340&lt;0,Sayfa3!$P$5,Sayfa3!$S$5))</f>
        <v>0.15000000000000036</v>
      </c>
      <c r="N1340" s="52" t="str">
        <f>IF(E1340="","",IF(K1340&lt;Sayfa3!$P$5,"P",IF(K1340&gt;Sayfa3!$S$5,"P","")))</f>
        <v>P</v>
      </c>
      <c r="O1340" s="53">
        <f t="shared" si="161"/>
        <v>2.2781355999999993</v>
      </c>
      <c r="P1340" s="54">
        <f t="shared" si="162"/>
        <v>8.4600000000000009</v>
      </c>
      <c r="Q1340" s="55"/>
      <c r="R1340" s="56" t="s">
        <v>35</v>
      </c>
    </row>
    <row r="1341" spans="1:18" s="56" customFormat="1" ht="17.25" customHeight="1" outlineLevel="1">
      <c r="A1341" s="41">
        <f t="shared" si="167"/>
        <v>8.4600000000000009</v>
      </c>
      <c r="B1341" s="42">
        <f t="shared" si="164"/>
        <v>1330</v>
      </c>
      <c r="C1341" s="43">
        <v>41477</v>
      </c>
      <c r="D1341" s="44" t="str">
        <f t="shared" si="165"/>
        <v>Temmuz 2013</v>
      </c>
      <c r="E1341" s="45" t="s">
        <v>35</v>
      </c>
      <c r="F1341" s="46">
        <v>3</v>
      </c>
      <c r="G1341" s="47">
        <v>6</v>
      </c>
      <c r="H1341" s="48">
        <f t="shared" si="166"/>
        <v>18</v>
      </c>
      <c r="I1341" s="57">
        <v>3.7118644000000001</v>
      </c>
      <c r="J1341" s="50">
        <v>3.07</v>
      </c>
      <c r="K1341" s="51">
        <f t="shared" si="168"/>
        <v>0.64186440000000022</v>
      </c>
      <c r="L1341" s="53">
        <f t="shared" si="163"/>
        <v>2.4281355999999996</v>
      </c>
      <c r="M1341" s="51">
        <f>IF(I1341="",0,IF(K1341&lt;0,Sayfa3!$P$5,Sayfa3!$S$5))</f>
        <v>0.15000000000000036</v>
      </c>
      <c r="N1341" s="52" t="str">
        <f>IF(E1341="","",IF(K1341&lt;Sayfa3!$P$5,"P",IF(K1341&gt;Sayfa3!$S$5,"P","")))</f>
        <v>P</v>
      </c>
      <c r="O1341" s="53">
        <f t="shared" si="161"/>
        <v>2.2781355999999993</v>
      </c>
      <c r="P1341" s="54">
        <f t="shared" si="162"/>
        <v>8.4600000000000009</v>
      </c>
      <c r="Q1341" s="55"/>
      <c r="R1341" s="56" t="s">
        <v>35</v>
      </c>
    </row>
    <row r="1342" spans="1:18" s="56" customFormat="1" ht="17.25" customHeight="1" outlineLevel="1">
      <c r="A1342" s="41">
        <f t="shared" si="167"/>
        <v>8.4600000000000009</v>
      </c>
      <c r="B1342" s="42">
        <f t="shared" si="164"/>
        <v>1331</v>
      </c>
      <c r="C1342" s="43">
        <v>41477</v>
      </c>
      <c r="D1342" s="44" t="str">
        <f t="shared" si="165"/>
        <v>Temmuz 2013</v>
      </c>
      <c r="E1342" s="45" t="s">
        <v>35</v>
      </c>
      <c r="F1342" s="46">
        <v>7</v>
      </c>
      <c r="G1342" s="47">
        <v>6</v>
      </c>
      <c r="H1342" s="48">
        <f t="shared" si="166"/>
        <v>42</v>
      </c>
      <c r="I1342" s="57">
        <v>3.7118644000000001</v>
      </c>
      <c r="J1342" s="50">
        <v>3.07</v>
      </c>
      <c r="K1342" s="51">
        <f t="shared" si="168"/>
        <v>0.64186440000000022</v>
      </c>
      <c r="L1342" s="53">
        <f t="shared" si="163"/>
        <v>2.4281355999999996</v>
      </c>
      <c r="M1342" s="51">
        <f>IF(I1342="",0,IF(K1342&lt;0,Sayfa3!$P$5,Sayfa3!$S$5))</f>
        <v>0.15000000000000036</v>
      </c>
      <c r="N1342" s="52" t="str">
        <f>IF(E1342="","",IF(K1342&lt;Sayfa3!$P$5,"P",IF(K1342&gt;Sayfa3!$S$5,"P","")))</f>
        <v>P</v>
      </c>
      <c r="O1342" s="53">
        <f t="shared" si="161"/>
        <v>2.2781355999999993</v>
      </c>
      <c r="P1342" s="54">
        <f t="shared" si="162"/>
        <v>8.4600000000000009</v>
      </c>
      <c r="Q1342" s="55"/>
      <c r="R1342" s="56" t="s">
        <v>35</v>
      </c>
    </row>
    <row r="1343" spans="1:18" s="56" customFormat="1" ht="17.25" customHeight="1" outlineLevel="1">
      <c r="A1343" s="41">
        <f t="shared" si="167"/>
        <v>8.4600000000000009</v>
      </c>
      <c r="B1343" s="42">
        <f t="shared" si="164"/>
        <v>1332</v>
      </c>
      <c r="C1343" s="43">
        <v>41482</v>
      </c>
      <c r="D1343" s="44" t="str">
        <f t="shared" si="165"/>
        <v>Temmuz 2013</v>
      </c>
      <c r="E1343" s="45" t="s">
        <v>35</v>
      </c>
      <c r="F1343" s="46">
        <v>7</v>
      </c>
      <c r="G1343" s="47">
        <v>6</v>
      </c>
      <c r="H1343" s="48">
        <f t="shared" si="166"/>
        <v>42</v>
      </c>
      <c r="I1343" s="57">
        <v>3.7118644000000001</v>
      </c>
      <c r="J1343" s="50">
        <v>3.07</v>
      </c>
      <c r="K1343" s="51">
        <f t="shared" si="168"/>
        <v>0.64186440000000022</v>
      </c>
      <c r="L1343" s="53">
        <f t="shared" si="163"/>
        <v>2.4281355999999996</v>
      </c>
      <c r="M1343" s="51">
        <f>IF(I1343="",0,IF(K1343&lt;0,Sayfa3!$P$5,Sayfa3!$S$5))</f>
        <v>0.15000000000000036</v>
      </c>
      <c r="N1343" s="52" t="str">
        <f>IF(E1343="","",IF(K1343&lt;Sayfa3!$P$5,"P",IF(K1343&gt;Sayfa3!$S$5,"P","")))</f>
        <v>P</v>
      </c>
      <c r="O1343" s="53">
        <f t="shared" si="161"/>
        <v>2.2781355999999993</v>
      </c>
      <c r="P1343" s="54">
        <f t="shared" si="162"/>
        <v>8.4600000000000009</v>
      </c>
      <c r="Q1343" s="55"/>
      <c r="R1343" s="56" t="s">
        <v>35</v>
      </c>
    </row>
    <row r="1344" spans="1:18" s="56" customFormat="1" ht="17.25" customHeight="1" outlineLevel="1">
      <c r="A1344" s="41">
        <f t="shared" si="167"/>
        <v>8.4600000000000009</v>
      </c>
      <c r="B1344" s="42">
        <f t="shared" si="164"/>
        <v>1333</v>
      </c>
      <c r="C1344" s="43">
        <v>41482</v>
      </c>
      <c r="D1344" s="44" t="str">
        <f t="shared" si="165"/>
        <v>Temmuz 2013</v>
      </c>
      <c r="E1344" s="45" t="s">
        <v>35</v>
      </c>
      <c r="F1344" s="46">
        <v>3</v>
      </c>
      <c r="G1344" s="47">
        <v>6</v>
      </c>
      <c r="H1344" s="48">
        <f t="shared" si="166"/>
        <v>18</v>
      </c>
      <c r="I1344" s="57">
        <v>3.7118644000000001</v>
      </c>
      <c r="J1344" s="50">
        <v>3.07</v>
      </c>
      <c r="K1344" s="51">
        <f t="shared" si="168"/>
        <v>0.64186440000000022</v>
      </c>
      <c r="L1344" s="53">
        <f t="shared" si="163"/>
        <v>2.4281355999999996</v>
      </c>
      <c r="M1344" s="51">
        <f>IF(I1344="",0,IF(K1344&lt;0,Sayfa3!$P$5,Sayfa3!$S$5))</f>
        <v>0.15000000000000036</v>
      </c>
      <c r="N1344" s="52" t="str">
        <f>IF(E1344="","",IF(K1344&lt;Sayfa3!$P$5,"P",IF(K1344&gt;Sayfa3!$S$5,"P","")))</f>
        <v>P</v>
      </c>
      <c r="O1344" s="53">
        <f t="shared" si="161"/>
        <v>2.2781355999999993</v>
      </c>
      <c r="P1344" s="54">
        <f t="shared" si="162"/>
        <v>8.4600000000000009</v>
      </c>
      <c r="Q1344" s="55"/>
      <c r="R1344" s="56" t="s">
        <v>35</v>
      </c>
    </row>
    <row r="1345" spans="1:18" s="56" customFormat="1" ht="17.25" customHeight="1" outlineLevel="1">
      <c r="A1345" s="41">
        <f t="shared" si="167"/>
        <v>8.4600000000000009</v>
      </c>
      <c r="B1345" s="42">
        <f t="shared" si="164"/>
        <v>1334</v>
      </c>
      <c r="C1345" s="43">
        <v>41488</v>
      </c>
      <c r="D1345" s="44" t="str">
        <f t="shared" si="165"/>
        <v>Ağustos 2013</v>
      </c>
      <c r="E1345" s="45" t="s">
        <v>35</v>
      </c>
      <c r="F1345" s="46">
        <v>5</v>
      </c>
      <c r="G1345" s="47">
        <v>6</v>
      </c>
      <c r="H1345" s="48">
        <f t="shared" si="166"/>
        <v>30</v>
      </c>
      <c r="I1345" s="57">
        <v>3.7118644000000001</v>
      </c>
      <c r="J1345" s="50">
        <v>3.07</v>
      </c>
      <c r="K1345" s="51">
        <f t="shared" si="168"/>
        <v>0.64186440000000022</v>
      </c>
      <c r="L1345" s="53">
        <f t="shared" si="163"/>
        <v>2.4281355999999996</v>
      </c>
      <c r="M1345" s="51">
        <f>IF(I1345="",0,IF(K1345&lt;0,Sayfa3!$P$5,Sayfa3!$S$5))</f>
        <v>0.15000000000000036</v>
      </c>
      <c r="N1345" s="52" t="str">
        <f>IF(E1345="","",IF(K1345&lt;Sayfa3!$P$5,"P",IF(K1345&gt;Sayfa3!$S$5,"P","")))</f>
        <v>P</v>
      </c>
      <c r="O1345" s="53">
        <f t="shared" si="161"/>
        <v>2.2781355999999993</v>
      </c>
      <c r="P1345" s="54">
        <f t="shared" si="162"/>
        <v>8.4600000000000009</v>
      </c>
      <c r="Q1345" s="55"/>
      <c r="R1345" s="56" t="s">
        <v>35</v>
      </c>
    </row>
    <row r="1346" spans="1:18" s="56" customFormat="1" ht="17.25" customHeight="1" outlineLevel="1">
      <c r="A1346" s="41">
        <f t="shared" si="167"/>
        <v>8.4600000000000009</v>
      </c>
      <c r="B1346" s="42">
        <f t="shared" si="164"/>
        <v>1335</v>
      </c>
      <c r="C1346" s="43">
        <v>41488</v>
      </c>
      <c r="D1346" s="44" t="str">
        <f t="shared" si="165"/>
        <v>Ağustos 2013</v>
      </c>
      <c r="E1346" s="45" t="s">
        <v>35</v>
      </c>
      <c r="F1346" s="46">
        <v>2</v>
      </c>
      <c r="G1346" s="47">
        <v>6</v>
      </c>
      <c r="H1346" s="48">
        <f t="shared" si="166"/>
        <v>12</v>
      </c>
      <c r="I1346" s="57">
        <v>3.7118644000000001</v>
      </c>
      <c r="J1346" s="50">
        <v>3.07</v>
      </c>
      <c r="K1346" s="51">
        <f t="shared" si="168"/>
        <v>0.64186440000000022</v>
      </c>
      <c r="L1346" s="53">
        <f t="shared" si="163"/>
        <v>2.4281355999999996</v>
      </c>
      <c r="M1346" s="51">
        <f>IF(I1346="",0,IF(K1346&lt;0,Sayfa3!$P$5,Sayfa3!$S$5))</f>
        <v>0.15000000000000036</v>
      </c>
      <c r="N1346" s="52" t="str">
        <f>IF(E1346="","",IF(K1346&lt;Sayfa3!$P$5,"P",IF(K1346&gt;Sayfa3!$S$5,"P","")))</f>
        <v>P</v>
      </c>
      <c r="O1346" s="53">
        <f t="shared" si="161"/>
        <v>2.2781355999999993</v>
      </c>
      <c r="P1346" s="54">
        <f t="shared" si="162"/>
        <v>8.4600000000000009</v>
      </c>
      <c r="Q1346" s="55"/>
      <c r="R1346" s="56" t="s">
        <v>35</v>
      </c>
    </row>
    <row r="1347" spans="1:18" s="56" customFormat="1" ht="17.25" customHeight="1" outlineLevel="1">
      <c r="A1347" s="41">
        <f t="shared" si="167"/>
        <v>8.4600000000000009</v>
      </c>
      <c r="B1347" s="42">
        <f t="shared" si="164"/>
        <v>1336</v>
      </c>
      <c r="C1347" s="43">
        <v>41488</v>
      </c>
      <c r="D1347" s="44" t="str">
        <f t="shared" si="165"/>
        <v>Ağustos 2013</v>
      </c>
      <c r="E1347" s="45" t="s">
        <v>35</v>
      </c>
      <c r="F1347" s="46">
        <v>9</v>
      </c>
      <c r="G1347" s="47">
        <v>6</v>
      </c>
      <c r="H1347" s="48">
        <f t="shared" si="166"/>
        <v>54</v>
      </c>
      <c r="I1347" s="57">
        <v>3.7118644000000001</v>
      </c>
      <c r="J1347" s="50">
        <v>3.07</v>
      </c>
      <c r="K1347" s="51">
        <f t="shared" si="168"/>
        <v>0.64186440000000022</v>
      </c>
      <c r="L1347" s="53">
        <f t="shared" si="163"/>
        <v>2.4281355999999996</v>
      </c>
      <c r="M1347" s="51">
        <f>IF(I1347="",0,IF(K1347&lt;0,Sayfa3!$P$5,Sayfa3!$S$5))</f>
        <v>0.15000000000000036</v>
      </c>
      <c r="N1347" s="52" t="str">
        <f>IF(E1347="","",IF(K1347&lt;Sayfa3!$P$5,"P",IF(K1347&gt;Sayfa3!$S$5,"P","")))</f>
        <v>P</v>
      </c>
      <c r="O1347" s="53">
        <f t="shared" si="161"/>
        <v>2.2781355999999993</v>
      </c>
      <c r="P1347" s="54">
        <f t="shared" si="162"/>
        <v>8.4600000000000009</v>
      </c>
      <c r="Q1347" s="55"/>
      <c r="R1347" s="56" t="s">
        <v>35</v>
      </c>
    </row>
    <row r="1348" spans="1:18" s="56" customFormat="1" ht="17.25" customHeight="1" outlineLevel="1">
      <c r="A1348" s="41">
        <f t="shared" si="167"/>
        <v>8.4600000000000009</v>
      </c>
      <c r="B1348" s="42">
        <f t="shared" si="164"/>
        <v>1337</v>
      </c>
      <c r="C1348" s="43">
        <v>41488</v>
      </c>
      <c r="D1348" s="44" t="str">
        <f t="shared" si="165"/>
        <v>Ağustos 2013</v>
      </c>
      <c r="E1348" s="45" t="s">
        <v>35</v>
      </c>
      <c r="F1348" s="46">
        <v>7</v>
      </c>
      <c r="G1348" s="47">
        <v>6</v>
      </c>
      <c r="H1348" s="48">
        <f t="shared" si="166"/>
        <v>42</v>
      </c>
      <c r="I1348" s="57">
        <v>3.7118644000000001</v>
      </c>
      <c r="J1348" s="50">
        <v>3.07</v>
      </c>
      <c r="K1348" s="51">
        <f t="shared" si="168"/>
        <v>0.64186440000000022</v>
      </c>
      <c r="L1348" s="53">
        <f t="shared" si="163"/>
        <v>2.4281355999999996</v>
      </c>
      <c r="M1348" s="51">
        <f>IF(I1348="",0,IF(K1348&lt;0,Sayfa3!$P$5,Sayfa3!$S$5))</f>
        <v>0.15000000000000036</v>
      </c>
      <c r="N1348" s="52" t="str">
        <f>IF(E1348="","",IF(K1348&lt;Sayfa3!$P$5,"P",IF(K1348&gt;Sayfa3!$S$5,"P","")))</f>
        <v>P</v>
      </c>
      <c r="O1348" s="53">
        <f t="shared" si="161"/>
        <v>2.2781355999999993</v>
      </c>
      <c r="P1348" s="54">
        <f t="shared" si="162"/>
        <v>8.4600000000000009</v>
      </c>
      <c r="Q1348" s="55"/>
      <c r="R1348" s="56" t="s">
        <v>35</v>
      </c>
    </row>
    <row r="1349" spans="1:18" s="56" customFormat="1" ht="17.25" customHeight="1" outlineLevel="1">
      <c r="A1349" s="41">
        <f t="shared" si="167"/>
        <v>8.4600000000000009</v>
      </c>
      <c r="B1349" s="42">
        <f t="shared" si="164"/>
        <v>1338</v>
      </c>
      <c r="C1349" s="43">
        <v>41488</v>
      </c>
      <c r="D1349" s="44" t="str">
        <f t="shared" si="165"/>
        <v>Ağustos 2013</v>
      </c>
      <c r="E1349" s="45" t="s">
        <v>35</v>
      </c>
      <c r="F1349" s="46">
        <v>3</v>
      </c>
      <c r="G1349" s="47">
        <v>6</v>
      </c>
      <c r="H1349" s="48">
        <f t="shared" si="166"/>
        <v>18</v>
      </c>
      <c r="I1349" s="57">
        <v>3.7118644000000001</v>
      </c>
      <c r="J1349" s="50">
        <v>3.07</v>
      </c>
      <c r="K1349" s="51">
        <f t="shared" si="168"/>
        <v>0.64186440000000022</v>
      </c>
      <c r="L1349" s="53">
        <f t="shared" si="163"/>
        <v>2.4281355999999996</v>
      </c>
      <c r="M1349" s="51">
        <f>IF(I1349="",0,IF(K1349&lt;0,Sayfa3!$P$5,Sayfa3!$S$5))</f>
        <v>0.15000000000000036</v>
      </c>
      <c r="N1349" s="52" t="str">
        <f>IF(E1349="","",IF(K1349&lt;Sayfa3!$P$5,"P",IF(K1349&gt;Sayfa3!$S$5,"P","")))</f>
        <v>P</v>
      </c>
      <c r="O1349" s="53">
        <f t="shared" si="161"/>
        <v>2.2781355999999993</v>
      </c>
      <c r="P1349" s="54">
        <f t="shared" si="162"/>
        <v>8.4600000000000009</v>
      </c>
      <c r="Q1349" s="55"/>
      <c r="R1349" s="56" t="s">
        <v>35</v>
      </c>
    </row>
    <row r="1350" spans="1:18" s="56" customFormat="1" ht="17.25" customHeight="1" outlineLevel="1">
      <c r="A1350" s="41">
        <f t="shared" si="167"/>
        <v>8.4600000000000009</v>
      </c>
      <c r="B1350" s="42">
        <f t="shared" si="164"/>
        <v>1339</v>
      </c>
      <c r="C1350" s="43">
        <v>41488</v>
      </c>
      <c r="D1350" s="44" t="str">
        <f t="shared" si="165"/>
        <v>Ağustos 2013</v>
      </c>
      <c r="E1350" s="45" t="s">
        <v>35</v>
      </c>
      <c r="F1350" s="46">
        <v>3</v>
      </c>
      <c r="G1350" s="47">
        <v>6</v>
      </c>
      <c r="H1350" s="48">
        <f t="shared" si="166"/>
        <v>18</v>
      </c>
      <c r="I1350" s="57">
        <v>3.7118644000000001</v>
      </c>
      <c r="J1350" s="50">
        <v>3.07</v>
      </c>
      <c r="K1350" s="51">
        <f t="shared" si="168"/>
        <v>0.64186440000000022</v>
      </c>
      <c r="L1350" s="53">
        <f t="shared" si="163"/>
        <v>2.4281355999999996</v>
      </c>
      <c r="M1350" s="51">
        <f>IF(I1350="",0,IF(K1350&lt;0,Sayfa3!$P$5,Sayfa3!$S$5))</f>
        <v>0.15000000000000036</v>
      </c>
      <c r="N1350" s="52" t="str">
        <f>IF(E1350="","",IF(K1350&lt;Sayfa3!$P$5,"P",IF(K1350&gt;Sayfa3!$S$5,"P","")))</f>
        <v>P</v>
      </c>
      <c r="O1350" s="53">
        <f t="shared" si="161"/>
        <v>2.2781355999999993</v>
      </c>
      <c r="P1350" s="54">
        <f t="shared" si="162"/>
        <v>8.4600000000000009</v>
      </c>
      <c r="Q1350" s="55"/>
      <c r="R1350" s="56" t="s">
        <v>35</v>
      </c>
    </row>
    <row r="1351" spans="1:18" s="56" customFormat="1" ht="17.25" customHeight="1" outlineLevel="1">
      <c r="A1351" s="41">
        <f t="shared" si="167"/>
        <v>8.4600000000000009</v>
      </c>
      <c r="B1351" s="42">
        <f t="shared" si="164"/>
        <v>1340</v>
      </c>
      <c r="C1351" s="43">
        <v>41488</v>
      </c>
      <c r="D1351" s="44" t="str">
        <f t="shared" si="165"/>
        <v>Ağustos 2013</v>
      </c>
      <c r="E1351" s="45" t="s">
        <v>35</v>
      </c>
      <c r="F1351" s="46">
        <v>7</v>
      </c>
      <c r="G1351" s="47">
        <v>6</v>
      </c>
      <c r="H1351" s="48">
        <f t="shared" si="166"/>
        <v>42</v>
      </c>
      <c r="I1351" s="57">
        <v>3.7118644000000001</v>
      </c>
      <c r="J1351" s="50">
        <v>3.07</v>
      </c>
      <c r="K1351" s="51">
        <f t="shared" si="168"/>
        <v>0.64186440000000022</v>
      </c>
      <c r="L1351" s="53">
        <f t="shared" si="163"/>
        <v>2.4281355999999996</v>
      </c>
      <c r="M1351" s="51">
        <f>IF(I1351="",0,IF(K1351&lt;0,Sayfa3!$P$5,Sayfa3!$S$5))</f>
        <v>0.15000000000000036</v>
      </c>
      <c r="N1351" s="52" t="str">
        <f>IF(E1351="","",IF(K1351&lt;Sayfa3!$P$5,"P",IF(K1351&gt;Sayfa3!$S$5,"P","")))</f>
        <v>P</v>
      </c>
      <c r="O1351" s="53">
        <f t="shared" si="161"/>
        <v>2.2781355999999993</v>
      </c>
      <c r="P1351" s="54">
        <f t="shared" si="162"/>
        <v>8.4600000000000009</v>
      </c>
      <c r="Q1351" s="55"/>
      <c r="R1351" s="56" t="s">
        <v>35</v>
      </c>
    </row>
    <row r="1352" spans="1:18" s="56" customFormat="1" ht="17.25" customHeight="1" outlineLevel="1">
      <c r="A1352" s="41">
        <f t="shared" si="167"/>
        <v>8.49</v>
      </c>
      <c r="B1352" s="42">
        <f t="shared" si="164"/>
        <v>1341</v>
      </c>
      <c r="C1352" s="43">
        <v>41505</v>
      </c>
      <c r="D1352" s="44" t="str">
        <f t="shared" si="165"/>
        <v>Ağustos 2013</v>
      </c>
      <c r="E1352" s="45" t="s">
        <v>35</v>
      </c>
      <c r="F1352" s="46">
        <v>5</v>
      </c>
      <c r="G1352" s="47">
        <v>6</v>
      </c>
      <c r="H1352" s="48">
        <f t="shared" si="166"/>
        <v>30</v>
      </c>
      <c r="I1352" s="57">
        <v>3.6864406770000002</v>
      </c>
      <c r="J1352" s="50">
        <v>3.07</v>
      </c>
      <c r="K1352" s="51">
        <f t="shared" si="168"/>
        <v>0.61644067700000038</v>
      </c>
      <c r="L1352" s="53">
        <f t="shared" si="163"/>
        <v>2.4535593229999995</v>
      </c>
      <c r="M1352" s="51">
        <f>IF(I1352="",0,IF(K1352&lt;0,Sayfa3!$P$5,Sayfa3!$S$5))</f>
        <v>0.15000000000000036</v>
      </c>
      <c r="N1352" s="52" t="str">
        <f>IF(E1352="","",IF(K1352&lt;Sayfa3!$P$5,"P",IF(K1352&gt;Sayfa3!$S$5,"P","")))</f>
        <v>P</v>
      </c>
      <c r="O1352" s="53">
        <f t="shared" si="161"/>
        <v>2.3035593229999991</v>
      </c>
      <c r="P1352" s="54">
        <f t="shared" si="162"/>
        <v>8.49</v>
      </c>
      <c r="Q1352" s="55"/>
      <c r="R1352" s="56" t="s">
        <v>35</v>
      </c>
    </row>
    <row r="1353" spans="1:18" s="56" customFormat="1" ht="17.25" customHeight="1" outlineLevel="1">
      <c r="A1353" s="41">
        <f t="shared" si="167"/>
        <v>8.49</v>
      </c>
      <c r="B1353" s="42">
        <f t="shared" si="164"/>
        <v>1342</v>
      </c>
      <c r="C1353" s="43">
        <v>41505</v>
      </c>
      <c r="D1353" s="44" t="str">
        <f t="shared" si="165"/>
        <v>Ağustos 2013</v>
      </c>
      <c r="E1353" s="45" t="s">
        <v>35</v>
      </c>
      <c r="F1353" s="46">
        <v>3</v>
      </c>
      <c r="G1353" s="47">
        <v>6</v>
      </c>
      <c r="H1353" s="48">
        <f t="shared" si="166"/>
        <v>18</v>
      </c>
      <c r="I1353" s="57">
        <v>3.6864406770000002</v>
      </c>
      <c r="J1353" s="50">
        <v>3.07</v>
      </c>
      <c r="K1353" s="51">
        <f t="shared" si="168"/>
        <v>0.61644067700000038</v>
      </c>
      <c r="L1353" s="53">
        <f t="shared" si="163"/>
        <v>2.4535593229999995</v>
      </c>
      <c r="M1353" s="51">
        <f>IF(I1353="",0,IF(K1353&lt;0,Sayfa3!$P$5,Sayfa3!$S$5))</f>
        <v>0.15000000000000036</v>
      </c>
      <c r="N1353" s="52" t="str">
        <f>IF(E1353="","",IF(K1353&lt;Sayfa3!$P$5,"P",IF(K1353&gt;Sayfa3!$S$5,"P","")))</f>
        <v>P</v>
      </c>
      <c r="O1353" s="53">
        <f t="shared" si="161"/>
        <v>2.3035593229999991</v>
      </c>
      <c r="P1353" s="54">
        <f t="shared" si="162"/>
        <v>8.49</v>
      </c>
      <c r="Q1353" s="55"/>
      <c r="R1353" s="56" t="s">
        <v>35</v>
      </c>
    </row>
    <row r="1354" spans="1:18" s="56" customFormat="1" ht="17.25" customHeight="1" outlineLevel="1">
      <c r="A1354" s="41">
        <f t="shared" si="167"/>
        <v>8.49</v>
      </c>
      <c r="B1354" s="42">
        <f t="shared" si="164"/>
        <v>1343</v>
      </c>
      <c r="C1354" s="43">
        <v>41505</v>
      </c>
      <c r="D1354" s="44" t="str">
        <f t="shared" si="165"/>
        <v>Ağustos 2013</v>
      </c>
      <c r="E1354" s="45" t="s">
        <v>35</v>
      </c>
      <c r="F1354" s="46">
        <v>3</v>
      </c>
      <c r="G1354" s="47">
        <v>6</v>
      </c>
      <c r="H1354" s="48">
        <f t="shared" si="166"/>
        <v>18</v>
      </c>
      <c r="I1354" s="57">
        <v>3.6864406770000002</v>
      </c>
      <c r="J1354" s="50">
        <v>3.07</v>
      </c>
      <c r="K1354" s="51">
        <f t="shared" si="168"/>
        <v>0.61644067700000038</v>
      </c>
      <c r="L1354" s="53">
        <f t="shared" si="163"/>
        <v>2.4535593229999995</v>
      </c>
      <c r="M1354" s="51">
        <f>IF(I1354="",0,IF(K1354&lt;0,Sayfa3!$P$5,Sayfa3!$S$5))</f>
        <v>0.15000000000000036</v>
      </c>
      <c r="N1354" s="52" t="str">
        <f>IF(E1354="","",IF(K1354&lt;Sayfa3!$P$5,"P",IF(K1354&gt;Sayfa3!$S$5,"P","")))</f>
        <v>P</v>
      </c>
      <c r="O1354" s="53">
        <f t="shared" si="161"/>
        <v>2.3035593229999991</v>
      </c>
      <c r="P1354" s="54">
        <f t="shared" si="162"/>
        <v>8.49</v>
      </c>
      <c r="Q1354" s="55"/>
      <c r="R1354" s="56" t="s">
        <v>35</v>
      </c>
    </row>
    <row r="1355" spans="1:18" s="56" customFormat="1" ht="17.25" customHeight="1" outlineLevel="1">
      <c r="A1355" s="41">
        <f t="shared" si="167"/>
        <v>8.49</v>
      </c>
      <c r="B1355" s="42">
        <f t="shared" si="164"/>
        <v>1344</v>
      </c>
      <c r="C1355" s="43">
        <v>41505</v>
      </c>
      <c r="D1355" s="44" t="str">
        <f t="shared" si="165"/>
        <v>Ağustos 2013</v>
      </c>
      <c r="E1355" s="45" t="s">
        <v>35</v>
      </c>
      <c r="F1355" s="46">
        <v>7</v>
      </c>
      <c r="G1355" s="47">
        <v>6</v>
      </c>
      <c r="H1355" s="48">
        <f t="shared" si="166"/>
        <v>42</v>
      </c>
      <c r="I1355" s="57">
        <v>3.6864406770000002</v>
      </c>
      <c r="J1355" s="50">
        <v>3.07</v>
      </c>
      <c r="K1355" s="51">
        <f t="shared" si="168"/>
        <v>0.61644067700000038</v>
      </c>
      <c r="L1355" s="53">
        <f t="shared" si="163"/>
        <v>2.4535593229999995</v>
      </c>
      <c r="M1355" s="51">
        <f>IF(I1355="",0,IF(K1355&lt;0,Sayfa3!$P$5,Sayfa3!$S$5))</f>
        <v>0.15000000000000036</v>
      </c>
      <c r="N1355" s="52" t="str">
        <f>IF(E1355="","",IF(K1355&lt;Sayfa3!$P$5,"P",IF(K1355&gt;Sayfa3!$S$5,"P","")))</f>
        <v>P</v>
      </c>
      <c r="O1355" s="53">
        <f t="shared" si="161"/>
        <v>2.3035593229999991</v>
      </c>
      <c r="P1355" s="54">
        <f t="shared" si="162"/>
        <v>8.49</v>
      </c>
      <c r="Q1355" s="55"/>
      <c r="R1355" s="56" t="s">
        <v>35</v>
      </c>
    </row>
    <row r="1356" spans="1:18" s="56" customFormat="1" ht="17.25" customHeight="1" outlineLevel="1">
      <c r="A1356" s="41">
        <f t="shared" si="167"/>
        <v>8.49</v>
      </c>
      <c r="B1356" s="42">
        <f t="shared" si="164"/>
        <v>1345</v>
      </c>
      <c r="C1356" s="43">
        <v>41505</v>
      </c>
      <c r="D1356" s="44" t="str">
        <f t="shared" si="165"/>
        <v>Ağustos 2013</v>
      </c>
      <c r="E1356" s="45" t="s">
        <v>35</v>
      </c>
      <c r="F1356" s="46">
        <v>7</v>
      </c>
      <c r="G1356" s="47">
        <v>6</v>
      </c>
      <c r="H1356" s="48">
        <f t="shared" si="166"/>
        <v>42</v>
      </c>
      <c r="I1356" s="57">
        <v>3.6864406770000002</v>
      </c>
      <c r="J1356" s="50">
        <v>3.07</v>
      </c>
      <c r="K1356" s="51">
        <f t="shared" si="168"/>
        <v>0.61644067700000038</v>
      </c>
      <c r="L1356" s="53">
        <f t="shared" si="163"/>
        <v>2.4535593229999995</v>
      </c>
      <c r="M1356" s="51">
        <f>IF(I1356="",0,IF(K1356&lt;0,Sayfa3!$P$5,Sayfa3!$S$5))</f>
        <v>0.15000000000000036</v>
      </c>
      <c r="N1356" s="52" t="str">
        <f>IF(E1356="","",IF(K1356&lt;Sayfa3!$P$5,"P",IF(K1356&gt;Sayfa3!$S$5,"P","")))</f>
        <v>P</v>
      </c>
      <c r="O1356" s="53">
        <f t="shared" ref="O1356:O1419" si="169">IF(N1356="",0,L1356-M1356)</f>
        <v>2.3035593229999991</v>
      </c>
      <c r="P1356" s="54">
        <f t="shared" ref="P1356:P1419" si="170">ROUND(I1356*O1356,2)</f>
        <v>8.49</v>
      </c>
      <c r="Q1356" s="55"/>
      <c r="R1356" s="56" t="s">
        <v>35</v>
      </c>
    </row>
    <row r="1357" spans="1:18" s="56" customFormat="1" ht="17.25" customHeight="1" outlineLevel="1">
      <c r="A1357" s="41">
        <f t="shared" si="167"/>
        <v>8.49</v>
      </c>
      <c r="B1357" s="42">
        <f t="shared" si="164"/>
        <v>1346</v>
      </c>
      <c r="C1357" s="43">
        <v>41505</v>
      </c>
      <c r="D1357" s="44" t="str">
        <f t="shared" si="165"/>
        <v>Ağustos 2013</v>
      </c>
      <c r="E1357" s="45" t="s">
        <v>35</v>
      </c>
      <c r="F1357" s="46">
        <v>3</v>
      </c>
      <c r="G1357" s="47">
        <v>6</v>
      </c>
      <c r="H1357" s="48">
        <f t="shared" si="166"/>
        <v>18</v>
      </c>
      <c r="I1357" s="57">
        <v>3.6864406770000002</v>
      </c>
      <c r="J1357" s="50">
        <v>3.07</v>
      </c>
      <c r="K1357" s="51">
        <f t="shared" si="168"/>
        <v>0.61644067700000038</v>
      </c>
      <c r="L1357" s="53">
        <f t="shared" ref="L1357:L1420" si="171">J1357-K1357</f>
        <v>2.4535593229999995</v>
      </c>
      <c r="M1357" s="51">
        <f>IF(I1357="",0,IF(K1357&lt;0,Sayfa3!$P$5,Sayfa3!$S$5))</f>
        <v>0.15000000000000036</v>
      </c>
      <c r="N1357" s="52" t="str">
        <f>IF(E1357="","",IF(K1357&lt;Sayfa3!$P$5,"P",IF(K1357&gt;Sayfa3!$S$5,"P","")))</f>
        <v>P</v>
      </c>
      <c r="O1357" s="53">
        <f t="shared" si="169"/>
        <v>2.3035593229999991</v>
      </c>
      <c r="P1357" s="54">
        <f t="shared" si="170"/>
        <v>8.49</v>
      </c>
      <c r="Q1357" s="55"/>
      <c r="R1357" s="56" t="s">
        <v>35</v>
      </c>
    </row>
    <row r="1358" spans="1:18" s="56" customFormat="1" ht="17.25" customHeight="1" outlineLevel="1">
      <c r="A1358" s="41">
        <f t="shared" si="167"/>
        <v>8.39</v>
      </c>
      <c r="B1358" s="42">
        <f t="shared" ref="B1358:B1421" si="172">IF(C1358&lt;&gt;"",B1357+1,"")</f>
        <v>1347</v>
      </c>
      <c r="C1358" s="43">
        <v>41511</v>
      </c>
      <c r="D1358" s="44" t="str">
        <f t="shared" ref="D1358:D1421" si="173">IF(C1358="","",CONCATENATE(TEXT(C1358,"AAAA")," ",TEXT(C1358,"YYYY")))</f>
        <v>Ağustos 2013</v>
      </c>
      <c r="E1358" s="45" t="s">
        <v>32</v>
      </c>
      <c r="F1358" s="46">
        <v>7</v>
      </c>
      <c r="G1358" s="47">
        <v>6</v>
      </c>
      <c r="H1358" s="48">
        <f t="shared" ref="H1358:H1421" si="174">ROUND(F1358*G1358,2)</f>
        <v>42</v>
      </c>
      <c r="I1358" s="57">
        <v>3.7542372799999999</v>
      </c>
      <c r="J1358" s="50">
        <v>3.07</v>
      </c>
      <c r="K1358" s="51">
        <f t="shared" si="168"/>
        <v>0.68423728000000006</v>
      </c>
      <c r="L1358" s="53">
        <f t="shared" si="171"/>
        <v>2.3857627199999998</v>
      </c>
      <c r="M1358" s="51">
        <f>IF(I1358="",0,IF(K1358&lt;0,Sayfa3!$P$5,Sayfa3!$S$5))</f>
        <v>0.15000000000000036</v>
      </c>
      <c r="N1358" s="52" t="str">
        <f>IF(E1358="","",IF(K1358&lt;Sayfa3!$P$5,"P",IF(K1358&gt;Sayfa3!$S$5,"P","")))</f>
        <v>P</v>
      </c>
      <c r="O1358" s="53">
        <f t="shared" si="169"/>
        <v>2.2357627199999994</v>
      </c>
      <c r="P1358" s="54">
        <f t="shared" si="170"/>
        <v>8.39</v>
      </c>
      <c r="Q1358" s="55"/>
      <c r="R1358" s="56" t="s">
        <v>32</v>
      </c>
    </row>
    <row r="1359" spans="1:18" s="56" customFormat="1" ht="17.25" customHeight="1" outlineLevel="1">
      <c r="A1359" s="41">
        <f t="shared" si="167"/>
        <v>8.39</v>
      </c>
      <c r="B1359" s="42">
        <f t="shared" si="172"/>
        <v>1348</v>
      </c>
      <c r="C1359" s="43">
        <v>41511</v>
      </c>
      <c r="D1359" s="44" t="str">
        <f t="shared" si="173"/>
        <v>Ağustos 2013</v>
      </c>
      <c r="E1359" s="45" t="s">
        <v>32</v>
      </c>
      <c r="F1359" s="46">
        <v>3</v>
      </c>
      <c r="G1359" s="47">
        <v>6</v>
      </c>
      <c r="H1359" s="48">
        <f t="shared" si="174"/>
        <v>18</v>
      </c>
      <c r="I1359" s="57">
        <v>3.7542372799999999</v>
      </c>
      <c r="J1359" s="50">
        <v>3.07</v>
      </c>
      <c r="K1359" s="51">
        <f t="shared" si="168"/>
        <v>0.68423728000000006</v>
      </c>
      <c r="L1359" s="53">
        <f t="shared" si="171"/>
        <v>2.3857627199999998</v>
      </c>
      <c r="M1359" s="51">
        <f>IF(I1359="",0,IF(K1359&lt;0,Sayfa3!$P$5,Sayfa3!$S$5))</f>
        <v>0.15000000000000036</v>
      </c>
      <c r="N1359" s="52" t="str">
        <f>IF(E1359="","",IF(K1359&lt;Sayfa3!$P$5,"P",IF(K1359&gt;Sayfa3!$S$5,"P","")))</f>
        <v>P</v>
      </c>
      <c r="O1359" s="53">
        <f t="shared" si="169"/>
        <v>2.2357627199999994</v>
      </c>
      <c r="P1359" s="54">
        <f t="shared" si="170"/>
        <v>8.39</v>
      </c>
      <c r="Q1359" s="55"/>
      <c r="R1359" s="56" t="s">
        <v>32</v>
      </c>
    </row>
    <row r="1360" spans="1:18" s="56" customFormat="1" ht="17.25" customHeight="1" outlineLevel="1">
      <c r="A1360" s="41">
        <f t="shared" si="167"/>
        <v>8.39</v>
      </c>
      <c r="B1360" s="42">
        <f t="shared" si="172"/>
        <v>1349</v>
      </c>
      <c r="C1360" s="43">
        <v>41512</v>
      </c>
      <c r="D1360" s="44" t="str">
        <f t="shared" si="173"/>
        <v>Ağustos 2013</v>
      </c>
      <c r="E1360" s="45" t="s">
        <v>35</v>
      </c>
      <c r="F1360" s="46">
        <v>1</v>
      </c>
      <c r="G1360" s="47">
        <v>6</v>
      </c>
      <c r="H1360" s="48">
        <f t="shared" si="174"/>
        <v>6</v>
      </c>
      <c r="I1360" s="57">
        <v>3.7542372799999999</v>
      </c>
      <c r="J1360" s="50">
        <v>3.07</v>
      </c>
      <c r="K1360" s="51">
        <f t="shared" si="168"/>
        <v>0.68423728000000006</v>
      </c>
      <c r="L1360" s="53">
        <f t="shared" si="171"/>
        <v>2.3857627199999998</v>
      </c>
      <c r="M1360" s="51">
        <f>IF(I1360="",0,IF(K1360&lt;0,Sayfa3!$P$5,Sayfa3!$S$5))</f>
        <v>0.15000000000000036</v>
      </c>
      <c r="N1360" s="52" t="str">
        <f>IF(E1360="","",IF(K1360&lt;Sayfa3!$P$5,"P",IF(K1360&gt;Sayfa3!$S$5,"P","")))</f>
        <v>P</v>
      </c>
      <c r="O1360" s="53">
        <f t="shared" si="169"/>
        <v>2.2357627199999994</v>
      </c>
      <c r="P1360" s="54">
        <f t="shared" si="170"/>
        <v>8.39</v>
      </c>
      <c r="Q1360" s="55"/>
      <c r="R1360" s="56" t="s">
        <v>35</v>
      </c>
    </row>
    <row r="1361" spans="1:18" s="56" customFormat="1" ht="17.25" customHeight="1" outlineLevel="1">
      <c r="A1361" s="41">
        <f t="shared" ref="A1361:A1424" si="175">IF(P1361="","",P1361)</f>
        <v>8.39</v>
      </c>
      <c r="B1361" s="42">
        <f t="shared" si="172"/>
        <v>1350</v>
      </c>
      <c r="C1361" s="43">
        <v>41512</v>
      </c>
      <c r="D1361" s="44" t="str">
        <f t="shared" si="173"/>
        <v>Ağustos 2013</v>
      </c>
      <c r="E1361" s="45" t="s">
        <v>35</v>
      </c>
      <c r="F1361" s="46">
        <v>2</v>
      </c>
      <c r="G1361" s="47">
        <v>6</v>
      </c>
      <c r="H1361" s="48">
        <f t="shared" si="174"/>
        <v>12</v>
      </c>
      <c r="I1361" s="57">
        <v>3.7542372799999999</v>
      </c>
      <c r="J1361" s="50">
        <v>3.07</v>
      </c>
      <c r="K1361" s="51">
        <f t="shared" si="168"/>
        <v>0.68423728000000006</v>
      </c>
      <c r="L1361" s="53">
        <f t="shared" si="171"/>
        <v>2.3857627199999998</v>
      </c>
      <c r="M1361" s="51">
        <f>IF(I1361="",0,IF(K1361&lt;0,Sayfa3!$P$5,Sayfa3!$S$5))</f>
        <v>0.15000000000000036</v>
      </c>
      <c r="N1361" s="52" t="str">
        <f>IF(E1361="","",IF(K1361&lt;Sayfa3!$P$5,"P",IF(K1361&gt;Sayfa3!$S$5,"P","")))</f>
        <v>P</v>
      </c>
      <c r="O1361" s="53">
        <f t="shared" si="169"/>
        <v>2.2357627199999994</v>
      </c>
      <c r="P1361" s="54">
        <f t="shared" si="170"/>
        <v>8.39</v>
      </c>
      <c r="Q1361" s="55"/>
      <c r="R1361" s="56" t="s">
        <v>35</v>
      </c>
    </row>
    <row r="1362" spans="1:18" s="56" customFormat="1" ht="17.25" customHeight="1" outlineLevel="1">
      <c r="A1362" s="41">
        <f t="shared" si="175"/>
        <v>8.39</v>
      </c>
      <c r="B1362" s="42">
        <f t="shared" si="172"/>
        <v>1351</v>
      </c>
      <c r="C1362" s="43">
        <v>41512</v>
      </c>
      <c r="D1362" s="44" t="str">
        <f t="shared" si="173"/>
        <v>Ağustos 2013</v>
      </c>
      <c r="E1362" s="45" t="s">
        <v>35</v>
      </c>
      <c r="F1362" s="46">
        <v>3</v>
      </c>
      <c r="G1362" s="47">
        <v>6</v>
      </c>
      <c r="H1362" s="48">
        <f t="shared" si="174"/>
        <v>18</v>
      </c>
      <c r="I1362" s="57">
        <v>3.7542372799999999</v>
      </c>
      <c r="J1362" s="50">
        <v>3.07</v>
      </c>
      <c r="K1362" s="51">
        <f t="shared" si="168"/>
        <v>0.68423728000000006</v>
      </c>
      <c r="L1362" s="53">
        <f t="shared" si="171"/>
        <v>2.3857627199999998</v>
      </c>
      <c r="M1362" s="51">
        <f>IF(I1362="",0,IF(K1362&lt;0,Sayfa3!$P$5,Sayfa3!$S$5))</f>
        <v>0.15000000000000036</v>
      </c>
      <c r="N1362" s="52" t="str">
        <f>IF(E1362="","",IF(K1362&lt;Sayfa3!$P$5,"P",IF(K1362&gt;Sayfa3!$S$5,"P","")))</f>
        <v>P</v>
      </c>
      <c r="O1362" s="53">
        <f t="shared" si="169"/>
        <v>2.2357627199999994</v>
      </c>
      <c r="P1362" s="54">
        <f t="shared" si="170"/>
        <v>8.39</v>
      </c>
      <c r="Q1362" s="55"/>
      <c r="R1362" s="56" t="s">
        <v>35</v>
      </c>
    </row>
    <row r="1363" spans="1:18" s="56" customFormat="1" ht="17.25" customHeight="1" outlineLevel="1">
      <c r="A1363" s="41">
        <f t="shared" si="175"/>
        <v>8.39</v>
      </c>
      <c r="B1363" s="42">
        <f t="shared" si="172"/>
        <v>1352</v>
      </c>
      <c r="C1363" s="43">
        <v>41512</v>
      </c>
      <c r="D1363" s="44" t="str">
        <f t="shared" si="173"/>
        <v>Ağustos 2013</v>
      </c>
      <c r="E1363" s="45" t="s">
        <v>35</v>
      </c>
      <c r="F1363" s="46">
        <v>7</v>
      </c>
      <c r="G1363" s="47">
        <v>6</v>
      </c>
      <c r="H1363" s="48">
        <f t="shared" si="174"/>
        <v>42</v>
      </c>
      <c r="I1363" s="57">
        <v>3.7542372799999999</v>
      </c>
      <c r="J1363" s="50">
        <v>3.07</v>
      </c>
      <c r="K1363" s="51">
        <f t="shared" si="168"/>
        <v>0.68423728000000006</v>
      </c>
      <c r="L1363" s="53">
        <f t="shared" si="171"/>
        <v>2.3857627199999998</v>
      </c>
      <c r="M1363" s="51">
        <f>IF(I1363="",0,IF(K1363&lt;0,Sayfa3!$P$5,Sayfa3!$S$5))</f>
        <v>0.15000000000000036</v>
      </c>
      <c r="N1363" s="52" t="str">
        <f>IF(E1363="","",IF(K1363&lt;Sayfa3!$P$5,"P",IF(K1363&gt;Sayfa3!$S$5,"P","")))</f>
        <v>P</v>
      </c>
      <c r="O1363" s="53">
        <f t="shared" si="169"/>
        <v>2.2357627199999994</v>
      </c>
      <c r="P1363" s="54">
        <f t="shared" si="170"/>
        <v>8.39</v>
      </c>
      <c r="Q1363" s="55"/>
      <c r="R1363" s="56" t="s">
        <v>35</v>
      </c>
    </row>
    <row r="1364" spans="1:18" s="56" customFormat="1" ht="17.25" customHeight="1" outlineLevel="1">
      <c r="A1364" s="41">
        <f t="shared" si="175"/>
        <v>8.39</v>
      </c>
      <c r="B1364" s="42">
        <f t="shared" si="172"/>
        <v>1353</v>
      </c>
      <c r="C1364" s="43">
        <v>41512</v>
      </c>
      <c r="D1364" s="44" t="str">
        <f t="shared" si="173"/>
        <v>Ağustos 2013</v>
      </c>
      <c r="E1364" s="45" t="s">
        <v>35</v>
      </c>
      <c r="F1364" s="46">
        <v>10</v>
      </c>
      <c r="G1364" s="47">
        <v>6</v>
      </c>
      <c r="H1364" s="48">
        <f t="shared" si="174"/>
        <v>60</v>
      </c>
      <c r="I1364" s="57">
        <v>3.7542372799999999</v>
      </c>
      <c r="J1364" s="50">
        <v>3.07</v>
      </c>
      <c r="K1364" s="51">
        <f t="shared" si="168"/>
        <v>0.68423728000000006</v>
      </c>
      <c r="L1364" s="53">
        <f t="shared" si="171"/>
        <v>2.3857627199999998</v>
      </c>
      <c r="M1364" s="51">
        <f>IF(I1364="",0,IF(K1364&lt;0,Sayfa3!$P$5,Sayfa3!$S$5))</f>
        <v>0.15000000000000036</v>
      </c>
      <c r="N1364" s="52" t="str">
        <f>IF(E1364="","",IF(K1364&lt;Sayfa3!$P$5,"P",IF(K1364&gt;Sayfa3!$S$5,"P","")))</f>
        <v>P</v>
      </c>
      <c r="O1364" s="53">
        <f t="shared" si="169"/>
        <v>2.2357627199999994</v>
      </c>
      <c r="P1364" s="54">
        <f t="shared" si="170"/>
        <v>8.39</v>
      </c>
      <c r="Q1364" s="55"/>
      <c r="R1364" s="56" t="s">
        <v>35</v>
      </c>
    </row>
    <row r="1365" spans="1:18" s="56" customFormat="1" ht="17.25" customHeight="1" outlineLevel="1">
      <c r="A1365" s="41">
        <f t="shared" si="175"/>
        <v>8.39</v>
      </c>
      <c r="B1365" s="42">
        <f t="shared" si="172"/>
        <v>1354</v>
      </c>
      <c r="C1365" s="43">
        <v>41513</v>
      </c>
      <c r="D1365" s="44" t="str">
        <f t="shared" si="173"/>
        <v>Ağustos 2013</v>
      </c>
      <c r="E1365" s="45" t="s">
        <v>35</v>
      </c>
      <c r="F1365" s="46">
        <v>2</v>
      </c>
      <c r="G1365" s="47">
        <v>6</v>
      </c>
      <c r="H1365" s="48">
        <f t="shared" si="174"/>
        <v>12</v>
      </c>
      <c r="I1365" s="57">
        <v>3.7542372799999999</v>
      </c>
      <c r="J1365" s="50">
        <v>3.07</v>
      </c>
      <c r="K1365" s="51">
        <f t="shared" si="168"/>
        <v>0.68423728000000006</v>
      </c>
      <c r="L1365" s="53">
        <f t="shared" si="171"/>
        <v>2.3857627199999998</v>
      </c>
      <c r="M1365" s="51">
        <f>IF(I1365="",0,IF(K1365&lt;0,Sayfa3!$P$5,Sayfa3!$S$5))</f>
        <v>0.15000000000000036</v>
      </c>
      <c r="N1365" s="52" t="str">
        <f>IF(E1365="","",IF(K1365&lt;Sayfa3!$P$5,"P",IF(K1365&gt;Sayfa3!$S$5,"P","")))</f>
        <v>P</v>
      </c>
      <c r="O1365" s="53">
        <f t="shared" si="169"/>
        <v>2.2357627199999994</v>
      </c>
      <c r="P1365" s="54">
        <f t="shared" si="170"/>
        <v>8.39</v>
      </c>
      <c r="Q1365" s="55"/>
      <c r="R1365" s="56" t="s">
        <v>35</v>
      </c>
    </row>
    <row r="1366" spans="1:18" s="56" customFormat="1" ht="17.25" customHeight="1" outlineLevel="1">
      <c r="A1366" s="41">
        <f t="shared" si="175"/>
        <v>8.39</v>
      </c>
      <c r="B1366" s="42">
        <f t="shared" si="172"/>
        <v>1355</v>
      </c>
      <c r="C1366" s="43">
        <v>41513</v>
      </c>
      <c r="D1366" s="44" t="str">
        <f t="shared" si="173"/>
        <v>Ağustos 2013</v>
      </c>
      <c r="E1366" s="45" t="s">
        <v>35</v>
      </c>
      <c r="F1366" s="46">
        <v>5</v>
      </c>
      <c r="G1366" s="47">
        <v>6</v>
      </c>
      <c r="H1366" s="48">
        <f t="shared" si="174"/>
        <v>30</v>
      </c>
      <c r="I1366" s="57">
        <v>3.7542372799999999</v>
      </c>
      <c r="J1366" s="50">
        <v>3.07</v>
      </c>
      <c r="K1366" s="51">
        <f t="shared" si="168"/>
        <v>0.68423728000000006</v>
      </c>
      <c r="L1366" s="53">
        <f t="shared" si="171"/>
        <v>2.3857627199999998</v>
      </c>
      <c r="M1366" s="51">
        <f>IF(I1366="",0,IF(K1366&lt;0,Sayfa3!$P$5,Sayfa3!$S$5))</f>
        <v>0.15000000000000036</v>
      </c>
      <c r="N1366" s="52" t="str">
        <f>IF(E1366="","",IF(K1366&lt;Sayfa3!$P$5,"P",IF(K1366&gt;Sayfa3!$S$5,"P","")))</f>
        <v>P</v>
      </c>
      <c r="O1366" s="53">
        <f t="shared" si="169"/>
        <v>2.2357627199999994</v>
      </c>
      <c r="P1366" s="54">
        <f t="shared" si="170"/>
        <v>8.39</v>
      </c>
      <c r="Q1366" s="55"/>
      <c r="R1366" s="56" t="s">
        <v>35</v>
      </c>
    </row>
    <row r="1367" spans="1:18" s="56" customFormat="1" ht="17.25" customHeight="1" outlineLevel="1">
      <c r="A1367" s="41">
        <f t="shared" si="175"/>
        <v>8.39</v>
      </c>
      <c r="B1367" s="42">
        <f t="shared" si="172"/>
        <v>1356</v>
      </c>
      <c r="C1367" s="43">
        <v>41513</v>
      </c>
      <c r="D1367" s="44" t="str">
        <f t="shared" si="173"/>
        <v>Ağustos 2013</v>
      </c>
      <c r="E1367" s="45" t="s">
        <v>35</v>
      </c>
      <c r="F1367" s="46">
        <v>2</v>
      </c>
      <c r="G1367" s="47">
        <v>6</v>
      </c>
      <c r="H1367" s="48">
        <f t="shared" si="174"/>
        <v>12</v>
      </c>
      <c r="I1367" s="57">
        <v>3.7542372799999999</v>
      </c>
      <c r="J1367" s="50">
        <v>3.07</v>
      </c>
      <c r="K1367" s="51">
        <f t="shared" si="168"/>
        <v>0.68423728000000006</v>
      </c>
      <c r="L1367" s="53">
        <f t="shared" si="171"/>
        <v>2.3857627199999998</v>
      </c>
      <c r="M1367" s="51">
        <f>IF(I1367="",0,IF(K1367&lt;0,Sayfa3!$P$5,Sayfa3!$S$5))</f>
        <v>0.15000000000000036</v>
      </c>
      <c r="N1367" s="52" t="str">
        <f>IF(E1367="","",IF(K1367&lt;Sayfa3!$P$5,"P",IF(K1367&gt;Sayfa3!$S$5,"P","")))</f>
        <v>P</v>
      </c>
      <c r="O1367" s="53">
        <f t="shared" si="169"/>
        <v>2.2357627199999994</v>
      </c>
      <c r="P1367" s="54">
        <f t="shared" si="170"/>
        <v>8.39</v>
      </c>
      <c r="Q1367" s="55"/>
      <c r="R1367" s="56" t="s">
        <v>35</v>
      </c>
    </row>
    <row r="1368" spans="1:18" s="56" customFormat="1" ht="17.25" customHeight="1" outlineLevel="1">
      <c r="A1368" s="41">
        <f t="shared" si="175"/>
        <v>8.39</v>
      </c>
      <c r="B1368" s="42">
        <f t="shared" si="172"/>
        <v>1357</v>
      </c>
      <c r="C1368" s="43">
        <v>41513</v>
      </c>
      <c r="D1368" s="44" t="str">
        <f t="shared" si="173"/>
        <v>Ağustos 2013</v>
      </c>
      <c r="E1368" s="45" t="s">
        <v>35</v>
      </c>
      <c r="F1368" s="46">
        <v>5</v>
      </c>
      <c r="G1368" s="47">
        <v>6</v>
      </c>
      <c r="H1368" s="48">
        <f t="shared" si="174"/>
        <v>30</v>
      </c>
      <c r="I1368" s="57">
        <v>3.7542372799999999</v>
      </c>
      <c r="J1368" s="50">
        <v>3.07</v>
      </c>
      <c r="K1368" s="51">
        <f t="shared" si="168"/>
        <v>0.68423728000000006</v>
      </c>
      <c r="L1368" s="53">
        <f t="shared" si="171"/>
        <v>2.3857627199999998</v>
      </c>
      <c r="M1368" s="51">
        <f>IF(I1368="",0,IF(K1368&lt;0,Sayfa3!$P$5,Sayfa3!$S$5))</f>
        <v>0.15000000000000036</v>
      </c>
      <c r="N1368" s="52" t="str">
        <f>IF(E1368="","",IF(K1368&lt;Sayfa3!$P$5,"P",IF(K1368&gt;Sayfa3!$S$5,"P","")))</f>
        <v>P</v>
      </c>
      <c r="O1368" s="53">
        <f t="shared" si="169"/>
        <v>2.2357627199999994</v>
      </c>
      <c r="P1368" s="54">
        <f t="shared" si="170"/>
        <v>8.39</v>
      </c>
      <c r="Q1368" s="55"/>
      <c r="R1368" s="56" t="s">
        <v>35</v>
      </c>
    </row>
    <row r="1369" spans="1:18" s="56" customFormat="1" ht="17.25" customHeight="1" outlineLevel="1">
      <c r="A1369" s="41">
        <f t="shared" si="175"/>
        <v>8.39</v>
      </c>
      <c r="B1369" s="42">
        <f t="shared" si="172"/>
        <v>1358</v>
      </c>
      <c r="C1369" s="43">
        <v>41513</v>
      </c>
      <c r="D1369" s="44" t="str">
        <f t="shared" si="173"/>
        <v>Ağustos 2013</v>
      </c>
      <c r="E1369" s="45" t="s">
        <v>35</v>
      </c>
      <c r="F1369" s="46">
        <v>5</v>
      </c>
      <c r="G1369" s="47">
        <v>6</v>
      </c>
      <c r="H1369" s="48">
        <f t="shared" si="174"/>
        <v>30</v>
      </c>
      <c r="I1369" s="57">
        <v>3.7542372799999999</v>
      </c>
      <c r="J1369" s="50">
        <v>3.07</v>
      </c>
      <c r="K1369" s="51">
        <f t="shared" si="168"/>
        <v>0.68423728000000006</v>
      </c>
      <c r="L1369" s="53">
        <f t="shared" si="171"/>
        <v>2.3857627199999998</v>
      </c>
      <c r="M1369" s="51">
        <f>IF(I1369="",0,IF(K1369&lt;0,Sayfa3!$P$5,Sayfa3!$S$5))</f>
        <v>0.15000000000000036</v>
      </c>
      <c r="N1369" s="52" t="str">
        <f>IF(E1369="","",IF(K1369&lt;Sayfa3!$P$5,"P",IF(K1369&gt;Sayfa3!$S$5,"P","")))</f>
        <v>P</v>
      </c>
      <c r="O1369" s="53">
        <f t="shared" si="169"/>
        <v>2.2357627199999994</v>
      </c>
      <c r="P1369" s="54">
        <f t="shared" si="170"/>
        <v>8.39</v>
      </c>
      <c r="Q1369" s="55"/>
      <c r="R1369" s="56" t="s">
        <v>35</v>
      </c>
    </row>
    <row r="1370" spans="1:18" s="56" customFormat="1" ht="17.25" customHeight="1" outlineLevel="1">
      <c r="A1370" s="41">
        <f t="shared" si="175"/>
        <v>8.39</v>
      </c>
      <c r="B1370" s="42">
        <f t="shared" si="172"/>
        <v>1359</v>
      </c>
      <c r="C1370" s="43">
        <v>41513</v>
      </c>
      <c r="D1370" s="44" t="str">
        <f t="shared" si="173"/>
        <v>Ağustos 2013</v>
      </c>
      <c r="E1370" s="45" t="s">
        <v>35</v>
      </c>
      <c r="F1370" s="46">
        <v>2</v>
      </c>
      <c r="G1370" s="47">
        <v>6</v>
      </c>
      <c r="H1370" s="48">
        <f t="shared" si="174"/>
        <v>12</v>
      </c>
      <c r="I1370" s="57">
        <v>3.7542372799999999</v>
      </c>
      <c r="J1370" s="50">
        <v>3.07</v>
      </c>
      <c r="K1370" s="51">
        <f t="shared" si="168"/>
        <v>0.68423728000000006</v>
      </c>
      <c r="L1370" s="53">
        <f t="shared" si="171"/>
        <v>2.3857627199999998</v>
      </c>
      <c r="M1370" s="51">
        <f>IF(I1370="",0,IF(K1370&lt;0,Sayfa3!$P$5,Sayfa3!$S$5))</f>
        <v>0.15000000000000036</v>
      </c>
      <c r="N1370" s="52" t="str">
        <f>IF(E1370="","",IF(K1370&lt;Sayfa3!$P$5,"P",IF(K1370&gt;Sayfa3!$S$5,"P","")))</f>
        <v>P</v>
      </c>
      <c r="O1370" s="53">
        <f t="shared" si="169"/>
        <v>2.2357627199999994</v>
      </c>
      <c r="P1370" s="54">
        <f t="shared" si="170"/>
        <v>8.39</v>
      </c>
      <c r="Q1370" s="55"/>
      <c r="R1370" s="56" t="s">
        <v>35</v>
      </c>
    </row>
    <row r="1371" spans="1:18" s="56" customFormat="1" ht="17.25" customHeight="1" outlineLevel="1">
      <c r="A1371" s="41">
        <f t="shared" si="175"/>
        <v>8.39</v>
      </c>
      <c r="B1371" s="42">
        <f t="shared" si="172"/>
        <v>1360</v>
      </c>
      <c r="C1371" s="43">
        <v>41513</v>
      </c>
      <c r="D1371" s="44" t="str">
        <f t="shared" si="173"/>
        <v>Ağustos 2013</v>
      </c>
      <c r="E1371" s="45" t="s">
        <v>35</v>
      </c>
      <c r="F1371" s="46">
        <v>7</v>
      </c>
      <c r="G1371" s="47">
        <v>6</v>
      </c>
      <c r="H1371" s="48">
        <f t="shared" si="174"/>
        <v>42</v>
      </c>
      <c r="I1371" s="57">
        <v>3.7542372799999999</v>
      </c>
      <c r="J1371" s="50">
        <v>3.07</v>
      </c>
      <c r="K1371" s="51">
        <f t="shared" si="168"/>
        <v>0.68423728000000006</v>
      </c>
      <c r="L1371" s="53">
        <f t="shared" si="171"/>
        <v>2.3857627199999998</v>
      </c>
      <c r="M1371" s="51">
        <f>IF(I1371="",0,IF(K1371&lt;0,Sayfa3!$P$5,Sayfa3!$S$5))</f>
        <v>0.15000000000000036</v>
      </c>
      <c r="N1371" s="52" t="str">
        <f>IF(E1371="","",IF(K1371&lt;Sayfa3!$P$5,"P",IF(K1371&gt;Sayfa3!$S$5,"P","")))</f>
        <v>P</v>
      </c>
      <c r="O1371" s="53">
        <f t="shared" si="169"/>
        <v>2.2357627199999994</v>
      </c>
      <c r="P1371" s="54">
        <f t="shared" si="170"/>
        <v>8.39</v>
      </c>
      <c r="Q1371" s="55"/>
      <c r="R1371" s="56" t="s">
        <v>35</v>
      </c>
    </row>
    <row r="1372" spans="1:18" s="56" customFormat="1" ht="17.25" customHeight="1" outlineLevel="1">
      <c r="A1372" s="41">
        <f t="shared" si="175"/>
        <v>8.39</v>
      </c>
      <c r="B1372" s="42">
        <f t="shared" si="172"/>
        <v>1361</v>
      </c>
      <c r="C1372" s="43">
        <v>41513</v>
      </c>
      <c r="D1372" s="44" t="str">
        <f t="shared" si="173"/>
        <v>Ağustos 2013</v>
      </c>
      <c r="E1372" s="45" t="s">
        <v>35</v>
      </c>
      <c r="F1372" s="46">
        <v>3</v>
      </c>
      <c r="G1372" s="47">
        <v>6</v>
      </c>
      <c r="H1372" s="48">
        <f t="shared" si="174"/>
        <v>18</v>
      </c>
      <c r="I1372" s="57">
        <v>3.7542372799999999</v>
      </c>
      <c r="J1372" s="50">
        <v>3.07</v>
      </c>
      <c r="K1372" s="51">
        <f t="shared" si="168"/>
        <v>0.68423728000000006</v>
      </c>
      <c r="L1372" s="53">
        <f t="shared" si="171"/>
        <v>2.3857627199999998</v>
      </c>
      <c r="M1372" s="51">
        <f>IF(I1372="",0,IF(K1372&lt;0,Sayfa3!$P$5,Sayfa3!$S$5))</f>
        <v>0.15000000000000036</v>
      </c>
      <c r="N1372" s="52" t="str">
        <f>IF(E1372="","",IF(K1372&lt;Sayfa3!$P$5,"P",IF(K1372&gt;Sayfa3!$S$5,"P","")))</f>
        <v>P</v>
      </c>
      <c r="O1372" s="53">
        <f t="shared" si="169"/>
        <v>2.2357627199999994</v>
      </c>
      <c r="P1372" s="54">
        <f t="shared" si="170"/>
        <v>8.39</v>
      </c>
      <c r="Q1372" s="55"/>
      <c r="R1372" s="56" t="s">
        <v>35</v>
      </c>
    </row>
    <row r="1373" spans="1:18" s="56" customFormat="1" ht="17.25" customHeight="1" outlineLevel="1">
      <c r="A1373" s="41">
        <f t="shared" si="175"/>
        <v>8.39</v>
      </c>
      <c r="B1373" s="42">
        <f t="shared" si="172"/>
        <v>1362</v>
      </c>
      <c r="C1373" s="43">
        <v>41513</v>
      </c>
      <c r="D1373" s="44" t="str">
        <f t="shared" si="173"/>
        <v>Ağustos 2013</v>
      </c>
      <c r="E1373" s="45" t="s">
        <v>35</v>
      </c>
      <c r="F1373" s="46">
        <v>7</v>
      </c>
      <c r="G1373" s="47">
        <v>6</v>
      </c>
      <c r="H1373" s="48">
        <f t="shared" si="174"/>
        <v>42</v>
      </c>
      <c r="I1373" s="57">
        <v>3.7542372799999999</v>
      </c>
      <c r="J1373" s="50">
        <v>3.07</v>
      </c>
      <c r="K1373" s="51">
        <f t="shared" si="168"/>
        <v>0.68423728000000006</v>
      </c>
      <c r="L1373" s="53">
        <f t="shared" si="171"/>
        <v>2.3857627199999998</v>
      </c>
      <c r="M1373" s="51">
        <f>IF(I1373="",0,IF(K1373&lt;0,Sayfa3!$P$5,Sayfa3!$S$5))</f>
        <v>0.15000000000000036</v>
      </c>
      <c r="N1373" s="52" t="str">
        <f>IF(E1373="","",IF(K1373&lt;Sayfa3!$P$5,"P",IF(K1373&gt;Sayfa3!$S$5,"P","")))</f>
        <v>P</v>
      </c>
      <c r="O1373" s="53">
        <f t="shared" si="169"/>
        <v>2.2357627199999994</v>
      </c>
      <c r="P1373" s="54">
        <f t="shared" si="170"/>
        <v>8.39</v>
      </c>
      <c r="Q1373" s="55"/>
      <c r="R1373" s="56" t="s">
        <v>35</v>
      </c>
    </row>
    <row r="1374" spans="1:18" s="56" customFormat="1" ht="17.25" customHeight="1" outlineLevel="1">
      <c r="A1374" s="41">
        <f t="shared" si="175"/>
        <v>8.14</v>
      </c>
      <c r="B1374" s="42">
        <f t="shared" si="172"/>
        <v>1363</v>
      </c>
      <c r="C1374" s="43">
        <v>41520</v>
      </c>
      <c r="D1374" s="44" t="str">
        <f t="shared" si="173"/>
        <v>Eylül 2013</v>
      </c>
      <c r="E1374" s="45" t="s">
        <v>35</v>
      </c>
      <c r="F1374" s="46">
        <v>3</v>
      </c>
      <c r="G1374" s="47">
        <v>6</v>
      </c>
      <c r="H1374" s="48">
        <f t="shared" si="174"/>
        <v>18</v>
      </c>
      <c r="I1374" s="57">
        <v>3.9067789999999998</v>
      </c>
      <c r="J1374" s="50">
        <v>3.07</v>
      </c>
      <c r="K1374" s="51">
        <f t="shared" ref="K1374:K1437" si="176">I1374-J1374</f>
        <v>0.83677899999999994</v>
      </c>
      <c r="L1374" s="53">
        <f t="shared" si="171"/>
        <v>2.2332209999999999</v>
      </c>
      <c r="M1374" s="51">
        <f>IF(I1374="",0,IF(K1374&lt;0,Sayfa3!$P$5,Sayfa3!$S$5))</f>
        <v>0.15000000000000036</v>
      </c>
      <c r="N1374" s="52" t="str">
        <f>IF(E1374="","",IF(K1374&lt;Sayfa3!$P$5,"P",IF(K1374&gt;Sayfa3!$S$5,"P","")))</f>
        <v>P</v>
      </c>
      <c r="O1374" s="53">
        <f t="shared" si="169"/>
        <v>2.0832209999999995</v>
      </c>
      <c r="P1374" s="54">
        <f t="shared" si="170"/>
        <v>8.14</v>
      </c>
      <c r="Q1374" s="55"/>
      <c r="R1374" s="56" t="s">
        <v>35</v>
      </c>
    </row>
    <row r="1375" spans="1:18" s="56" customFormat="1" ht="17.25" customHeight="1" outlineLevel="1">
      <c r="A1375" s="41">
        <f t="shared" si="175"/>
        <v>8.14</v>
      </c>
      <c r="B1375" s="42">
        <f t="shared" si="172"/>
        <v>1364</v>
      </c>
      <c r="C1375" s="43">
        <v>41520</v>
      </c>
      <c r="D1375" s="44" t="str">
        <f t="shared" si="173"/>
        <v>Eylül 2013</v>
      </c>
      <c r="E1375" s="45" t="s">
        <v>35</v>
      </c>
      <c r="F1375" s="46">
        <v>7</v>
      </c>
      <c r="G1375" s="47">
        <v>6</v>
      </c>
      <c r="H1375" s="48">
        <f t="shared" si="174"/>
        <v>42</v>
      </c>
      <c r="I1375" s="57">
        <v>3.9067789999999998</v>
      </c>
      <c r="J1375" s="50">
        <v>3.07</v>
      </c>
      <c r="K1375" s="51">
        <f t="shared" si="176"/>
        <v>0.83677899999999994</v>
      </c>
      <c r="L1375" s="53">
        <f t="shared" si="171"/>
        <v>2.2332209999999999</v>
      </c>
      <c r="M1375" s="51">
        <f>IF(I1375="",0,IF(K1375&lt;0,Sayfa3!$P$5,Sayfa3!$S$5))</f>
        <v>0.15000000000000036</v>
      </c>
      <c r="N1375" s="52" t="str">
        <f>IF(E1375="","",IF(K1375&lt;Sayfa3!$P$5,"P",IF(K1375&gt;Sayfa3!$S$5,"P","")))</f>
        <v>P</v>
      </c>
      <c r="O1375" s="53">
        <f t="shared" si="169"/>
        <v>2.0832209999999995</v>
      </c>
      <c r="P1375" s="54">
        <f t="shared" si="170"/>
        <v>8.14</v>
      </c>
      <c r="Q1375" s="55"/>
      <c r="R1375" s="56" t="s">
        <v>35</v>
      </c>
    </row>
    <row r="1376" spans="1:18" s="56" customFormat="1" ht="17.25" customHeight="1" outlineLevel="1">
      <c r="A1376" s="41">
        <f t="shared" si="175"/>
        <v>8.14</v>
      </c>
      <c r="B1376" s="42">
        <f t="shared" si="172"/>
        <v>1365</v>
      </c>
      <c r="C1376" s="43">
        <v>41520</v>
      </c>
      <c r="D1376" s="44" t="str">
        <f t="shared" si="173"/>
        <v>Eylül 2013</v>
      </c>
      <c r="E1376" s="45" t="s">
        <v>35</v>
      </c>
      <c r="F1376" s="46">
        <v>4</v>
      </c>
      <c r="G1376" s="47">
        <v>6</v>
      </c>
      <c r="H1376" s="48">
        <f t="shared" si="174"/>
        <v>24</v>
      </c>
      <c r="I1376" s="57">
        <v>3.9067789999999998</v>
      </c>
      <c r="J1376" s="50">
        <v>3.07</v>
      </c>
      <c r="K1376" s="51">
        <f t="shared" si="176"/>
        <v>0.83677899999999994</v>
      </c>
      <c r="L1376" s="53">
        <f t="shared" si="171"/>
        <v>2.2332209999999999</v>
      </c>
      <c r="M1376" s="51">
        <f>IF(I1376="",0,IF(K1376&lt;0,Sayfa3!$P$5,Sayfa3!$S$5))</f>
        <v>0.15000000000000036</v>
      </c>
      <c r="N1376" s="52" t="str">
        <f>IF(E1376="","",IF(K1376&lt;Sayfa3!$P$5,"P",IF(K1376&gt;Sayfa3!$S$5,"P","")))</f>
        <v>P</v>
      </c>
      <c r="O1376" s="53">
        <f t="shared" si="169"/>
        <v>2.0832209999999995</v>
      </c>
      <c r="P1376" s="54">
        <f t="shared" si="170"/>
        <v>8.14</v>
      </c>
      <c r="Q1376" s="55"/>
      <c r="R1376" s="56" t="s">
        <v>35</v>
      </c>
    </row>
    <row r="1377" spans="1:18" s="56" customFormat="1" ht="17.25" customHeight="1" outlineLevel="1">
      <c r="A1377" s="41">
        <f t="shared" si="175"/>
        <v>8.14</v>
      </c>
      <c r="B1377" s="42">
        <f t="shared" si="172"/>
        <v>1366</v>
      </c>
      <c r="C1377" s="43">
        <v>41520</v>
      </c>
      <c r="D1377" s="44" t="str">
        <f t="shared" si="173"/>
        <v>Eylül 2013</v>
      </c>
      <c r="E1377" s="45" t="s">
        <v>35</v>
      </c>
      <c r="F1377" s="46">
        <v>3</v>
      </c>
      <c r="G1377" s="47">
        <v>6</v>
      </c>
      <c r="H1377" s="48">
        <f t="shared" si="174"/>
        <v>18</v>
      </c>
      <c r="I1377" s="57">
        <v>3.9067789999999998</v>
      </c>
      <c r="J1377" s="50">
        <v>3.07</v>
      </c>
      <c r="K1377" s="51">
        <f t="shared" si="176"/>
        <v>0.83677899999999994</v>
      </c>
      <c r="L1377" s="53">
        <f t="shared" si="171"/>
        <v>2.2332209999999999</v>
      </c>
      <c r="M1377" s="51">
        <f>IF(I1377="",0,IF(K1377&lt;0,Sayfa3!$P$5,Sayfa3!$S$5))</f>
        <v>0.15000000000000036</v>
      </c>
      <c r="N1377" s="52" t="str">
        <f>IF(E1377="","",IF(K1377&lt;Sayfa3!$P$5,"P",IF(K1377&gt;Sayfa3!$S$5,"P","")))</f>
        <v>P</v>
      </c>
      <c r="O1377" s="53">
        <f t="shared" si="169"/>
        <v>2.0832209999999995</v>
      </c>
      <c r="P1377" s="54">
        <f t="shared" si="170"/>
        <v>8.14</v>
      </c>
      <c r="Q1377" s="55"/>
      <c r="R1377" s="56" t="s">
        <v>35</v>
      </c>
    </row>
    <row r="1378" spans="1:18" s="56" customFormat="1" ht="17.25" customHeight="1" outlineLevel="1">
      <c r="A1378" s="41">
        <f t="shared" si="175"/>
        <v>8.14</v>
      </c>
      <c r="B1378" s="42">
        <f t="shared" si="172"/>
        <v>1367</v>
      </c>
      <c r="C1378" s="43">
        <v>41520</v>
      </c>
      <c r="D1378" s="44" t="str">
        <f t="shared" si="173"/>
        <v>Eylül 2013</v>
      </c>
      <c r="E1378" s="45" t="s">
        <v>35</v>
      </c>
      <c r="F1378" s="46">
        <v>7</v>
      </c>
      <c r="G1378" s="47">
        <v>6</v>
      </c>
      <c r="H1378" s="48">
        <f t="shared" si="174"/>
        <v>42</v>
      </c>
      <c r="I1378" s="57">
        <v>3.9067789999999998</v>
      </c>
      <c r="J1378" s="50">
        <v>3.07</v>
      </c>
      <c r="K1378" s="51">
        <f t="shared" si="176"/>
        <v>0.83677899999999994</v>
      </c>
      <c r="L1378" s="53">
        <f t="shared" si="171"/>
        <v>2.2332209999999999</v>
      </c>
      <c r="M1378" s="51">
        <f>IF(I1378="",0,IF(K1378&lt;0,Sayfa3!$P$5,Sayfa3!$S$5))</f>
        <v>0.15000000000000036</v>
      </c>
      <c r="N1378" s="52" t="str">
        <f>IF(E1378="","",IF(K1378&lt;Sayfa3!$P$5,"P",IF(K1378&gt;Sayfa3!$S$5,"P","")))</f>
        <v>P</v>
      </c>
      <c r="O1378" s="53">
        <f t="shared" si="169"/>
        <v>2.0832209999999995</v>
      </c>
      <c r="P1378" s="54">
        <f t="shared" si="170"/>
        <v>8.14</v>
      </c>
      <c r="Q1378" s="55"/>
      <c r="R1378" s="56" t="s">
        <v>35</v>
      </c>
    </row>
    <row r="1379" spans="1:18" s="56" customFormat="1" ht="17.25" customHeight="1" outlineLevel="1">
      <c r="A1379" s="41">
        <f t="shared" si="175"/>
        <v>8.14</v>
      </c>
      <c r="B1379" s="42">
        <f t="shared" si="172"/>
        <v>1368</v>
      </c>
      <c r="C1379" s="43">
        <v>41520</v>
      </c>
      <c r="D1379" s="44" t="str">
        <f t="shared" si="173"/>
        <v>Eylül 2013</v>
      </c>
      <c r="E1379" s="45" t="s">
        <v>35</v>
      </c>
      <c r="F1379" s="46">
        <v>7</v>
      </c>
      <c r="G1379" s="47">
        <v>6</v>
      </c>
      <c r="H1379" s="48">
        <f t="shared" si="174"/>
        <v>42</v>
      </c>
      <c r="I1379" s="57">
        <v>3.9067789999999998</v>
      </c>
      <c r="J1379" s="50">
        <v>3.07</v>
      </c>
      <c r="K1379" s="51">
        <f t="shared" si="176"/>
        <v>0.83677899999999994</v>
      </c>
      <c r="L1379" s="53">
        <f t="shared" si="171"/>
        <v>2.2332209999999999</v>
      </c>
      <c r="M1379" s="51">
        <f>IF(I1379="",0,IF(K1379&lt;0,Sayfa3!$P$5,Sayfa3!$S$5))</f>
        <v>0.15000000000000036</v>
      </c>
      <c r="N1379" s="52" t="str">
        <f>IF(E1379="","",IF(K1379&lt;Sayfa3!$P$5,"P",IF(K1379&gt;Sayfa3!$S$5,"P","")))</f>
        <v>P</v>
      </c>
      <c r="O1379" s="53">
        <f t="shared" si="169"/>
        <v>2.0832209999999995</v>
      </c>
      <c r="P1379" s="54">
        <f t="shared" si="170"/>
        <v>8.14</v>
      </c>
      <c r="Q1379" s="55"/>
      <c r="R1379" s="56" t="s">
        <v>35</v>
      </c>
    </row>
    <row r="1380" spans="1:18" s="56" customFormat="1" ht="17.25" customHeight="1" outlineLevel="1">
      <c r="A1380" s="41">
        <f t="shared" si="175"/>
        <v>8.14</v>
      </c>
      <c r="B1380" s="42">
        <f t="shared" si="172"/>
        <v>1369</v>
      </c>
      <c r="C1380" s="43">
        <v>41520</v>
      </c>
      <c r="D1380" s="44" t="str">
        <f t="shared" si="173"/>
        <v>Eylül 2013</v>
      </c>
      <c r="E1380" s="45" t="s">
        <v>35</v>
      </c>
      <c r="F1380" s="46">
        <v>3</v>
      </c>
      <c r="G1380" s="47">
        <v>6</v>
      </c>
      <c r="H1380" s="48">
        <f t="shared" si="174"/>
        <v>18</v>
      </c>
      <c r="I1380" s="57">
        <v>3.9067789999999998</v>
      </c>
      <c r="J1380" s="50">
        <v>3.07</v>
      </c>
      <c r="K1380" s="51">
        <f t="shared" si="176"/>
        <v>0.83677899999999994</v>
      </c>
      <c r="L1380" s="53">
        <f t="shared" si="171"/>
        <v>2.2332209999999999</v>
      </c>
      <c r="M1380" s="51">
        <f>IF(I1380="",0,IF(K1380&lt;0,Sayfa3!$P$5,Sayfa3!$S$5))</f>
        <v>0.15000000000000036</v>
      </c>
      <c r="N1380" s="52" t="str">
        <f>IF(E1380="","",IF(K1380&lt;Sayfa3!$P$5,"P",IF(K1380&gt;Sayfa3!$S$5,"P","")))</f>
        <v>P</v>
      </c>
      <c r="O1380" s="53">
        <f t="shared" si="169"/>
        <v>2.0832209999999995</v>
      </c>
      <c r="P1380" s="54">
        <f t="shared" si="170"/>
        <v>8.14</v>
      </c>
      <c r="Q1380" s="55"/>
      <c r="R1380" s="56" t="s">
        <v>35</v>
      </c>
    </row>
    <row r="1381" spans="1:18" s="56" customFormat="1" ht="17.25" customHeight="1" outlineLevel="1">
      <c r="A1381" s="41">
        <f t="shared" si="175"/>
        <v>8.14</v>
      </c>
      <c r="B1381" s="42">
        <f t="shared" si="172"/>
        <v>1370</v>
      </c>
      <c r="C1381" s="43">
        <v>41522</v>
      </c>
      <c r="D1381" s="44" t="str">
        <f t="shared" si="173"/>
        <v>Eylül 2013</v>
      </c>
      <c r="E1381" s="45" t="s">
        <v>35</v>
      </c>
      <c r="F1381" s="46">
        <v>3</v>
      </c>
      <c r="G1381" s="47">
        <v>6</v>
      </c>
      <c r="H1381" s="48">
        <f t="shared" si="174"/>
        <v>18</v>
      </c>
      <c r="I1381" s="57">
        <v>3.9067789999999998</v>
      </c>
      <c r="J1381" s="50">
        <v>3.07</v>
      </c>
      <c r="K1381" s="51">
        <f t="shared" si="176"/>
        <v>0.83677899999999994</v>
      </c>
      <c r="L1381" s="53">
        <f t="shared" si="171"/>
        <v>2.2332209999999999</v>
      </c>
      <c r="M1381" s="51">
        <f>IF(I1381="",0,IF(K1381&lt;0,Sayfa3!$P$5,Sayfa3!$S$5))</f>
        <v>0.15000000000000036</v>
      </c>
      <c r="N1381" s="52" t="str">
        <f>IF(E1381="","",IF(K1381&lt;Sayfa3!$P$5,"P",IF(K1381&gt;Sayfa3!$S$5,"P","")))</f>
        <v>P</v>
      </c>
      <c r="O1381" s="53">
        <f t="shared" si="169"/>
        <v>2.0832209999999995</v>
      </c>
      <c r="P1381" s="54">
        <f t="shared" si="170"/>
        <v>8.14</v>
      </c>
      <c r="Q1381" s="55"/>
      <c r="R1381" s="56" t="s">
        <v>35</v>
      </c>
    </row>
    <row r="1382" spans="1:18" s="56" customFormat="1" ht="17.25" customHeight="1" outlineLevel="1">
      <c r="A1382" s="41">
        <f t="shared" si="175"/>
        <v>8.14</v>
      </c>
      <c r="B1382" s="42">
        <f t="shared" si="172"/>
        <v>1371</v>
      </c>
      <c r="C1382" s="43">
        <v>41522</v>
      </c>
      <c r="D1382" s="44" t="str">
        <f t="shared" si="173"/>
        <v>Eylül 2013</v>
      </c>
      <c r="E1382" s="45" t="s">
        <v>35</v>
      </c>
      <c r="F1382" s="46">
        <v>7</v>
      </c>
      <c r="G1382" s="47">
        <v>6</v>
      </c>
      <c r="H1382" s="48">
        <f t="shared" si="174"/>
        <v>42</v>
      </c>
      <c r="I1382" s="57">
        <v>3.9067789999999998</v>
      </c>
      <c r="J1382" s="50">
        <v>3.07</v>
      </c>
      <c r="K1382" s="51">
        <f t="shared" si="176"/>
        <v>0.83677899999999994</v>
      </c>
      <c r="L1382" s="53">
        <f t="shared" si="171"/>
        <v>2.2332209999999999</v>
      </c>
      <c r="M1382" s="51">
        <f>IF(I1382="",0,IF(K1382&lt;0,Sayfa3!$P$5,Sayfa3!$S$5))</f>
        <v>0.15000000000000036</v>
      </c>
      <c r="N1382" s="52" t="str">
        <f>IF(E1382="","",IF(K1382&lt;Sayfa3!$P$5,"P",IF(K1382&gt;Sayfa3!$S$5,"P","")))</f>
        <v>P</v>
      </c>
      <c r="O1382" s="53">
        <f t="shared" si="169"/>
        <v>2.0832209999999995</v>
      </c>
      <c r="P1382" s="54">
        <f t="shared" si="170"/>
        <v>8.14</v>
      </c>
      <c r="Q1382" s="55"/>
      <c r="R1382" s="56" t="s">
        <v>35</v>
      </c>
    </row>
    <row r="1383" spans="1:18" s="56" customFormat="1" ht="17.25" customHeight="1" outlineLevel="1">
      <c r="A1383" s="41">
        <f t="shared" si="175"/>
        <v>8.14</v>
      </c>
      <c r="B1383" s="42">
        <f t="shared" si="172"/>
        <v>1372</v>
      </c>
      <c r="C1383" s="43">
        <v>41522</v>
      </c>
      <c r="D1383" s="44" t="str">
        <f t="shared" si="173"/>
        <v>Eylül 2013</v>
      </c>
      <c r="E1383" s="45" t="s">
        <v>35</v>
      </c>
      <c r="F1383" s="46">
        <v>3</v>
      </c>
      <c r="G1383" s="47">
        <v>6</v>
      </c>
      <c r="H1383" s="48">
        <f t="shared" si="174"/>
        <v>18</v>
      </c>
      <c r="I1383" s="57">
        <v>3.9067789999999998</v>
      </c>
      <c r="J1383" s="50">
        <v>3.07</v>
      </c>
      <c r="K1383" s="51">
        <f t="shared" si="176"/>
        <v>0.83677899999999994</v>
      </c>
      <c r="L1383" s="53">
        <f t="shared" si="171"/>
        <v>2.2332209999999999</v>
      </c>
      <c r="M1383" s="51">
        <f>IF(I1383="",0,IF(K1383&lt;0,Sayfa3!$P$5,Sayfa3!$S$5))</f>
        <v>0.15000000000000036</v>
      </c>
      <c r="N1383" s="52" t="str">
        <f>IF(E1383="","",IF(K1383&lt;Sayfa3!$P$5,"P",IF(K1383&gt;Sayfa3!$S$5,"P","")))</f>
        <v>P</v>
      </c>
      <c r="O1383" s="53">
        <f t="shared" si="169"/>
        <v>2.0832209999999995</v>
      </c>
      <c r="P1383" s="54">
        <f t="shared" si="170"/>
        <v>8.14</v>
      </c>
      <c r="Q1383" s="55"/>
      <c r="R1383" s="56" t="s">
        <v>35</v>
      </c>
    </row>
    <row r="1384" spans="1:18" s="56" customFormat="1" ht="17.25" customHeight="1" outlineLevel="1">
      <c r="A1384" s="41">
        <f t="shared" si="175"/>
        <v>8.14</v>
      </c>
      <c r="B1384" s="42">
        <f t="shared" si="172"/>
        <v>1373</v>
      </c>
      <c r="C1384" s="43">
        <v>41522</v>
      </c>
      <c r="D1384" s="44" t="str">
        <f t="shared" si="173"/>
        <v>Eylül 2013</v>
      </c>
      <c r="E1384" s="45" t="s">
        <v>35</v>
      </c>
      <c r="F1384" s="46">
        <v>3</v>
      </c>
      <c r="G1384" s="47">
        <v>6</v>
      </c>
      <c r="H1384" s="48">
        <f t="shared" si="174"/>
        <v>18</v>
      </c>
      <c r="I1384" s="57">
        <v>3.9067789999999998</v>
      </c>
      <c r="J1384" s="50">
        <v>3.07</v>
      </c>
      <c r="K1384" s="51">
        <f t="shared" si="176"/>
        <v>0.83677899999999994</v>
      </c>
      <c r="L1384" s="53">
        <f t="shared" si="171"/>
        <v>2.2332209999999999</v>
      </c>
      <c r="M1384" s="51">
        <f>IF(I1384="",0,IF(K1384&lt;0,Sayfa3!$P$5,Sayfa3!$S$5))</f>
        <v>0.15000000000000036</v>
      </c>
      <c r="N1384" s="52" t="str">
        <f>IF(E1384="","",IF(K1384&lt;Sayfa3!$P$5,"P",IF(K1384&gt;Sayfa3!$S$5,"P","")))</f>
        <v>P</v>
      </c>
      <c r="O1384" s="53">
        <f t="shared" si="169"/>
        <v>2.0832209999999995</v>
      </c>
      <c r="P1384" s="54">
        <f t="shared" si="170"/>
        <v>8.14</v>
      </c>
      <c r="Q1384" s="55"/>
      <c r="R1384" s="56" t="s">
        <v>35</v>
      </c>
    </row>
    <row r="1385" spans="1:18" s="56" customFormat="1" ht="17.25" customHeight="1" outlineLevel="1">
      <c r="A1385" s="41">
        <f t="shared" si="175"/>
        <v>8.14</v>
      </c>
      <c r="B1385" s="42">
        <f t="shared" si="172"/>
        <v>1374</v>
      </c>
      <c r="C1385" s="43">
        <v>41522</v>
      </c>
      <c r="D1385" s="44" t="str">
        <f t="shared" si="173"/>
        <v>Eylül 2013</v>
      </c>
      <c r="E1385" s="45" t="s">
        <v>35</v>
      </c>
      <c r="F1385" s="46">
        <v>3</v>
      </c>
      <c r="G1385" s="47">
        <v>6</v>
      </c>
      <c r="H1385" s="48">
        <f t="shared" si="174"/>
        <v>18</v>
      </c>
      <c r="I1385" s="57">
        <v>3.9067789999999998</v>
      </c>
      <c r="J1385" s="50">
        <v>3.07</v>
      </c>
      <c r="K1385" s="51">
        <f t="shared" si="176"/>
        <v>0.83677899999999994</v>
      </c>
      <c r="L1385" s="53">
        <f t="shared" si="171"/>
        <v>2.2332209999999999</v>
      </c>
      <c r="M1385" s="51">
        <f>IF(I1385="",0,IF(K1385&lt;0,Sayfa3!$P$5,Sayfa3!$S$5))</f>
        <v>0.15000000000000036</v>
      </c>
      <c r="N1385" s="52" t="str">
        <f>IF(E1385="","",IF(K1385&lt;Sayfa3!$P$5,"P",IF(K1385&gt;Sayfa3!$S$5,"P","")))</f>
        <v>P</v>
      </c>
      <c r="O1385" s="53">
        <f t="shared" si="169"/>
        <v>2.0832209999999995</v>
      </c>
      <c r="P1385" s="54">
        <f t="shared" si="170"/>
        <v>8.14</v>
      </c>
      <c r="Q1385" s="55"/>
      <c r="R1385" s="56" t="s">
        <v>35</v>
      </c>
    </row>
    <row r="1386" spans="1:18" s="56" customFormat="1" ht="17.25" customHeight="1" outlineLevel="1">
      <c r="A1386" s="41">
        <f t="shared" si="175"/>
        <v>8.14</v>
      </c>
      <c r="B1386" s="42">
        <f t="shared" si="172"/>
        <v>1375</v>
      </c>
      <c r="C1386" s="43">
        <v>41522</v>
      </c>
      <c r="D1386" s="44" t="str">
        <f t="shared" si="173"/>
        <v>Eylül 2013</v>
      </c>
      <c r="E1386" s="45" t="s">
        <v>35</v>
      </c>
      <c r="F1386" s="46">
        <v>7</v>
      </c>
      <c r="G1386" s="47">
        <v>6</v>
      </c>
      <c r="H1386" s="48">
        <f t="shared" si="174"/>
        <v>42</v>
      </c>
      <c r="I1386" s="57">
        <v>3.9067789999999998</v>
      </c>
      <c r="J1386" s="50">
        <v>3.07</v>
      </c>
      <c r="K1386" s="51">
        <f t="shared" si="176"/>
        <v>0.83677899999999994</v>
      </c>
      <c r="L1386" s="53">
        <f t="shared" si="171"/>
        <v>2.2332209999999999</v>
      </c>
      <c r="M1386" s="51">
        <f>IF(I1386="",0,IF(K1386&lt;0,Sayfa3!$P$5,Sayfa3!$S$5))</f>
        <v>0.15000000000000036</v>
      </c>
      <c r="N1386" s="52" t="str">
        <f>IF(E1386="","",IF(K1386&lt;Sayfa3!$P$5,"P",IF(K1386&gt;Sayfa3!$S$5,"P","")))</f>
        <v>P</v>
      </c>
      <c r="O1386" s="53">
        <f t="shared" si="169"/>
        <v>2.0832209999999995</v>
      </c>
      <c r="P1386" s="54">
        <f t="shared" si="170"/>
        <v>8.14</v>
      </c>
      <c r="Q1386" s="55"/>
      <c r="R1386" s="56" t="s">
        <v>35</v>
      </c>
    </row>
    <row r="1387" spans="1:18" s="56" customFormat="1" ht="17.25" customHeight="1" outlineLevel="1">
      <c r="A1387" s="41">
        <f t="shared" si="175"/>
        <v>8.14</v>
      </c>
      <c r="B1387" s="42">
        <f t="shared" si="172"/>
        <v>1376</v>
      </c>
      <c r="C1387" s="43">
        <v>41522</v>
      </c>
      <c r="D1387" s="44" t="str">
        <f t="shared" si="173"/>
        <v>Eylül 2013</v>
      </c>
      <c r="E1387" s="45" t="s">
        <v>35</v>
      </c>
      <c r="F1387" s="46">
        <v>3</v>
      </c>
      <c r="G1387" s="47">
        <v>6</v>
      </c>
      <c r="H1387" s="48">
        <f t="shared" si="174"/>
        <v>18</v>
      </c>
      <c r="I1387" s="57">
        <v>3.9067789999999998</v>
      </c>
      <c r="J1387" s="50">
        <v>3.07</v>
      </c>
      <c r="K1387" s="51">
        <f t="shared" si="176"/>
        <v>0.83677899999999994</v>
      </c>
      <c r="L1387" s="53">
        <f t="shared" si="171"/>
        <v>2.2332209999999999</v>
      </c>
      <c r="M1387" s="51">
        <f>IF(I1387="",0,IF(K1387&lt;0,Sayfa3!$P$5,Sayfa3!$S$5))</f>
        <v>0.15000000000000036</v>
      </c>
      <c r="N1387" s="52" t="str">
        <f>IF(E1387="","",IF(K1387&lt;Sayfa3!$P$5,"P",IF(K1387&gt;Sayfa3!$S$5,"P","")))</f>
        <v>P</v>
      </c>
      <c r="O1387" s="53">
        <f t="shared" si="169"/>
        <v>2.0832209999999995</v>
      </c>
      <c r="P1387" s="54">
        <f t="shared" si="170"/>
        <v>8.14</v>
      </c>
      <c r="Q1387" s="55"/>
      <c r="R1387" s="56" t="s">
        <v>35</v>
      </c>
    </row>
    <row r="1388" spans="1:18" s="56" customFormat="1" ht="17.25" customHeight="1" outlineLevel="1">
      <c r="A1388" s="41">
        <f t="shared" si="175"/>
        <v>8.14</v>
      </c>
      <c r="B1388" s="42">
        <f t="shared" si="172"/>
        <v>1377</v>
      </c>
      <c r="C1388" s="43">
        <v>41522</v>
      </c>
      <c r="D1388" s="44" t="str">
        <f t="shared" si="173"/>
        <v>Eylül 2013</v>
      </c>
      <c r="E1388" s="45" t="s">
        <v>35</v>
      </c>
      <c r="F1388" s="46">
        <v>7</v>
      </c>
      <c r="G1388" s="47">
        <v>6</v>
      </c>
      <c r="H1388" s="48">
        <f t="shared" si="174"/>
        <v>42</v>
      </c>
      <c r="I1388" s="57">
        <v>3.9067789999999998</v>
      </c>
      <c r="J1388" s="50">
        <v>3.07</v>
      </c>
      <c r="K1388" s="51">
        <f t="shared" si="176"/>
        <v>0.83677899999999994</v>
      </c>
      <c r="L1388" s="53">
        <f t="shared" si="171"/>
        <v>2.2332209999999999</v>
      </c>
      <c r="M1388" s="51">
        <f>IF(I1388="",0,IF(K1388&lt;0,Sayfa3!$P$5,Sayfa3!$S$5))</f>
        <v>0.15000000000000036</v>
      </c>
      <c r="N1388" s="52" t="str">
        <f>IF(E1388="","",IF(K1388&lt;Sayfa3!$P$5,"P",IF(K1388&gt;Sayfa3!$S$5,"P","")))</f>
        <v>P</v>
      </c>
      <c r="O1388" s="53">
        <f t="shared" si="169"/>
        <v>2.0832209999999995</v>
      </c>
      <c r="P1388" s="54">
        <f t="shared" si="170"/>
        <v>8.14</v>
      </c>
      <c r="Q1388" s="55"/>
      <c r="R1388" s="56" t="s">
        <v>35</v>
      </c>
    </row>
    <row r="1389" spans="1:18" s="56" customFormat="1" ht="17.25" customHeight="1" outlineLevel="1">
      <c r="A1389" s="41">
        <f t="shared" si="175"/>
        <v>8.14</v>
      </c>
      <c r="B1389" s="42">
        <f t="shared" si="172"/>
        <v>1378</v>
      </c>
      <c r="C1389" s="43">
        <v>41525</v>
      </c>
      <c r="D1389" s="44" t="str">
        <f t="shared" si="173"/>
        <v>Eylül 2013</v>
      </c>
      <c r="E1389" s="45" t="s">
        <v>35</v>
      </c>
      <c r="F1389" s="46">
        <v>7</v>
      </c>
      <c r="G1389" s="47">
        <v>6</v>
      </c>
      <c r="H1389" s="48">
        <f t="shared" si="174"/>
        <v>42</v>
      </c>
      <c r="I1389" s="57">
        <v>3.9067789999999998</v>
      </c>
      <c r="J1389" s="50">
        <v>3.07</v>
      </c>
      <c r="K1389" s="51">
        <f t="shared" si="176"/>
        <v>0.83677899999999994</v>
      </c>
      <c r="L1389" s="53">
        <f t="shared" si="171"/>
        <v>2.2332209999999999</v>
      </c>
      <c r="M1389" s="51">
        <f>IF(I1389="",0,IF(K1389&lt;0,Sayfa3!$P$5,Sayfa3!$S$5))</f>
        <v>0.15000000000000036</v>
      </c>
      <c r="N1389" s="52" t="str">
        <f>IF(E1389="","",IF(K1389&lt;Sayfa3!$P$5,"P",IF(K1389&gt;Sayfa3!$S$5,"P","")))</f>
        <v>P</v>
      </c>
      <c r="O1389" s="53">
        <f t="shared" si="169"/>
        <v>2.0832209999999995</v>
      </c>
      <c r="P1389" s="54">
        <f t="shared" si="170"/>
        <v>8.14</v>
      </c>
      <c r="Q1389" s="55"/>
      <c r="R1389" s="56" t="s">
        <v>35</v>
      </c>
    </row>
    <row r="1390" spans="1:18" s="56" customFormat="1" ht="17.25" customHeight="1" outlineLevel="1">
      <c r="A1390" s="41">
        <f t="shared" si="175"/>
        <v>8.14</v>
      </c>
      <c r="B1390" s="42">
        <f t="shared" si="172"/>
        <v>1379</v>
      </c>
      <c r="C1390" s="43">
        <v>41525</v>
      </c>
      <c r="D1390" s="44" t="str">
        <f t="shared" si="173"/>
        <v>Eylül 2013</v>
      </c>
      <c r="E1390" s="45" t="s">
        <v>35</v>
      </c>
      <c r="F1390" s="46">
        <v>3</v>
      </c>
      <c r="G1390" s="47">
        <v>6</v>
      </c>
      <c r="H1390" s="48">
        <f t="shared" si="174"/>
        <v>18</v>
      </c>
      <c r="I1390" s="57">
        <v>3.9067789999999998</v>
      </c>
      <c r="J1390" s="50">
        <v>3.07</v>
      </c>
      <c r="K1390" s="51">
        <f t="shared" si="176"/>
        <v>0.83677899999999994</v>
      </c>
      <c r="L1390" s="53">
        <f t="shared" si="171"/>
        <v>2.2332209999999999</v>
      </c>
      <c r="M1390" s="51">
        <f>IF(I1390="",0,IF(K1390&lt;0,Sayfa3!$P$5,Sayfa3!$S$5))</f>
        <v>0.15000000000000036</v>
      </c>
      <c r="N1390" s="52" t="str">
        <f>IF(E1390="","",IF(K1390&lt;Sayfa3!$P$5,"P",IF(K1390&gt;Sayfa3!$S$5,"P","")))</f>
        <v>P</v>
      </c>
      <c r="O1390" s="53">
        <f t="shared" si="169"/>
        <v>2.0832209999999995</v>
      </c>
      <c r="P1390" s="54">
        <f t="shared" si="170"/>
        <v>8.14</v>
      </c>
      <c r="Q1390" s="55"/>
      <c r="R1390" s="56" t="s">
        <v>35</v>
      </c>
    </row>
    <row r="1391" spans="1:18" s="56" customFormat="1" ht="17.25" customHeight="1" outlineLevel="1">
      <c r="A1391" s="41">
        <f t="shared" si="175"/>
        <v>8.14</v>
      </c>
      <c r="B1391" s="42">
        <f t="shared" si="172"/>
        <v>1380</v>
      </c>
      <c r="C1391" s="43">
        <v>41525</v>
      </c>
      <c r="D1391" s="44" t="str">
        <f t="shared" si="173"/>
        <v>Eylül 2013</v>
      </c>
      <c r="E1391" s="45" t="s">
        <v>35</v>
      </c>
      <c r="F1391" s="46">
        <v>3</v>
      </c>
      <c r="G1391" s="47">
        <v>6</v>
      </c>
      <c r="H1391" s="48">
        <f t="shared" si="174"/>
        <v>18</v>
      </c>
      <c r="I1391" s="57">
        <v>3.9067789999999998</v>
      </c>
      <c r="J1391" s="50">
        <v>3.07</v>
      </c>
      <c r="K1391" s="51">
        <f t="shared" si="176"/>
        <v>0.83677899999999994</v>
      </c>
      <c r="L1391" s="53">
        <f t="shared" si="171"/>
        <v>2.2332209999999999</v>
      </c>
      <c r="M1391" s="51">
        <f>IF(I1391="",0,IF(K1391&lt;0,Sayfa3!$P$5,Sayfa3!$S$5))</f>
        <v>0.15000000000000036</v>
      </c>
      <c r="N1391" s="52" t="str">
        <f>IF(E1391="","",IF(K1391&lt;Sayfa3!$P$5,"P",IF(K1391&gt;Sayfa3!$S$5,"P","")))</f>
        <v>P</v>
      </c>
      <c r="O1391" s="53">
        <f t="shared" si="169"/>
        <v>2.0832209999999995</v>
      </c>
      <c r="P1391" s="54">
        <f t="shared" si="170"/>
        <v>8.14</v>
      </c>
      <c r="Q1391" s="55"/>
      <c r="R1391" s="56" t="s">
        <v>35</v>
      </c>
    </row>
    <row r="1392" spans="1:18" s="56" customFormat="1" ht="17.25" customHeight="1" outlineLevel="1">
      <c r="A1392" s="41">
        <f t="shared" si="175"/>
        <v>8.14</v>
      </c>
      <c r="B1392" s="42">
        <f t="shared" si="172"/>
        <v>1381</v>
      </c>
      <c r="C1392" s="43">
        <v>41525</v>
      </c>
      <c r="D1392" s="44" t="str">
        <f t="shared" si="173"/>
        <v>Eylül 2013</v>
      </c>
      <c r="E1392" s="45" t="s">
        <v>35</v>
      </c>
      <c r="F1392" s="46">
        <v>7</v>
      </c>
      <c r="G1392" s="47">
        <v>6</v>
      </c>
      <c r="H1392" s="48">
        <f t="shared" si="174"/>
        <v>42</v>
      </c>
      <c r="I1392" s="57">
        <v>3.9067789999999998</v>
      </c>
      <c r="J1392" s="50">
        <v>3.07</v>
      </c>
      <c r="K1392" s="51">
        <f t="shared" si="176"/>
        <v>0.83677899999999994</v>
      </c>
      <c r="L1392" s="53">
        <f t="shared" si="171"/>
        <v>2.2332209999999999</v>
      </c>
      <c r="M1392" s="51">
        <f>IF(I1392="",0,IF(K1392&lt;0,Sayfa3!$P$5,Sayfa3!$S$5))</f>
        <v>0.15000000000000036</v>
      </c>
      <c r="N1392" s="52" t="str">
        <f>IF(E1392="","",IF(K1392&lt;Sayfa3!$P$5,"P",IF(K1392&gt;Sayfa3!$S$5,"P","")))</f>
        <v>P</v>
      </c>
      <c r="O1392" s="53">
        <f t="shared" si="169"/>
        <v>2.0832209999999995</v>
      </c>
      <c r="P1392" s="54">
        <f t="shared" si="170"/>
        <v>8.14</v>
      </c>
      <c r="Q1392" s="55"/>
      <c r="R1392" s="56" t="s">
        <v>35</v>
      </c>
    </row>
    <row r="1393" spans="1:18" s="56" customFormat="1" ht="17.25" customHeight="1" outlineLevel="1">
      <c r="A1393" s="41">
        <f t="shared" si="175"/>
        <v>8.14</v>
      </c>
      <c r="B1393" s="42">
        <f t="shared" si="172"/>
        <v>1382</v>
      </c>
      <c r="C1393" s="43">
        <v>41525</v>
      </c>
      <c r="D1393" s="44" t="str">
        <f t="shared" si="173"/>
        <v>Eylül 2013</v>
      </c>
      <c r="E1393" s="45" t="s">
        <v>35</v>
      </c>
      <c r="F1393" s="46">
        <v>7</v>
      </c>
      <c r="G1393" s="47">
        <v>6</v>
      </c>
      <c r="H1393" s="48">
        <f t="shared" si="174"/>
        <v>42</v>
      </c>
      <c r="I1393" s="57">
        <v>3.9067789999999998</v>
      </c>
      <c r="J1393" s="50">
        <v>3.07</v>
      </c>
      <c r="K1393" s="51">
        <f t="shared" si="176"/>
        <v>0.83677899999999994</v>
      </c>
      <c r="L1393" s="53">
        <f t="shared" si="171"/>
        <v>2.2332209999999999</v>
      </c>
      <c r="M1393" s="51">
        <f>IF(I1393="",0,IF(K1393&lt;0,Sayfa3!$P$5,Sayfa3!$S$5))</f>
        <v>0.15000000000000036</v>
      </c>
      <c r="N1393" s="52" t="str">
        <f>IF(E1393="","",IF(K1393&lt;Sayfa3!$P$5,"P",IF(K1393&gt;Sayfa3!$S$5,"P","")))</f>
        <v>P</v>
      </c>
      <c r="O1393" s="53">
        <f t="shared" si="169"/>
        <v>2.0832209999999995</v>
      </c>
      <c r="P1393" s="54">
        <f t="shared" si="170"/>
        <v>8.14</v>
      </c>
      <c r="Q1393" s="55"/>
      <c r="R1393" s="56" t="s">
        <v>35</v>
      </c>
    </row>
    <row r="1394" spans="1:18" s="56" customFormat="1" ht="17.25" customHeight="1" outlineLevel="1">
      <c r="A1394" s="41">
        <f t="shared" si="175"/>
        <v>8.14</v>
      </c>
      <c r="B1394" s="42">
        <f t="shared" si="172"/>
        <v>1383</v>
      </c>
      <c r="C1394" s="43">
        <v>41525</v>
      </c>
      <c r="D1394" s="44" t="str">
        <f t="shared" si="173"/>
        <v>Eylül 2013</v>
      </c>
      <c r="E1394" s="45" t="s">
        <v>35</v>
      </c>
      <c r="F1394" s="46">
        <v>3</v>
      </c>
      <c r="G1394" s="47">
        <v>6</v>
      </c>
      <c r="H1394" s="48">
        <f t="shared" si="174"/>
        <v>18</v>
      </c>
      <c r="I1394" s="57">
        <v>3.9067789999999998</v>
      </c>
      <c r="J1394" s="50">
        <v>3.07</v>
      </c>
      <c r="K1394" s="51">
        <f t="shared" si="176"/>
        <v>0.83677899999999994</v>
      </c>
      <c r="L1394" s="53">
        <f t="shared" si="171"/>
        <v>2.2332209999999999</v>
      </c>
      <c r="M1394" s="51">
        <f>IF(I1394="",0,IF(K1394&lt;0,Sayfa3!$P$5,Sayfa3!$S$5))</f>
        <v>0.15000000000000036</v>
      </c>
      <c r="N1394" s="52" t="str">
        <f>IF(E1394="","",IF(K1394&lt;Sayfa3!$P$5,"P",IF(K1394&gt;Sayfa3!$S$5,"P","")))</f>
        <v>P</v>
      </c>
      <c r="O1394" s="53">
        <f t="shared" si="169"/>
        <v>2.0832209999999995</v>
      </c>
      <c r="P1394" s="54">
        <f t="shared" si="170"/>
        <v>8.14</v>
      </c>
      <c r="Q1394" s="55"/>
      <c r="R1394" s="56" t="s">
        <v>35</v>
      </c>
    </row>
    <row r="1395" spans="1:18" s="56" customFormat="1" ht="17.25" customHeight="1" outlineLevel="1">
      <c r="A1395" s="41">
        <f t="shared" si="175"/>
        <v>8.14</v>
      </c>
      <c r="B1395" s="42">
        <f t="shared" si="172"/>
        <v>1384</v>
      </c>
      <c r="C1395" s="43">
        <v>41525</v>
      </c>
      <c r="D1395" s="44" t="str">
        <f t="shared" si="173"/>
        <v>Eylül 2013</v>
      </c>
      <c r="E1395" s="45" t="s">
        <v>35</v>
      </c>
      <c r="F1395" s="46">
        <v>4</v>
      </c>
      <c r="G1395" s="47">
        <v>6</v>
      </c>
      <c r="H1395" s="48">
        <f t="shared" si="174"/>
        <v>24</v>
      </c>
      <c r="I1395" s="57">
        <v>3.9067789999999998</v>
      </c>
      <c r="J1395" s="50">
        <v>3.07</v>
      </c>
      <c r="K1395" s="51">
        <f t="shared" si="176"/>
        <v>0.83677899999999994</v>
      </c>
      <c r="L1395" s="53">
        <f t="shared" si="171"/>
        <v>2.2332209999999999</v>
      </c>
      <c r="M1395" s="51">
        <f>IF(I1395="",0,IF(K1395&lt;0,Sayfa3!$P$5,Sayfa3!$S$5))</f>
        <v>0.15000000000000036</v>
      </c>
      <c r="N1395" s="52" t="str">
        <f>IF(E1395="","",IF(K1395&lt;Sayfa3!$P$5,"P",IF(K1395&gt;Sayfa3!$S$5,"P","")))</f>
        <v>P</v>
      </c>
      <c r="O1395" s="53">
        <f t="shared" si="169"/>
        <v>2.0832209999999995</v>
      </c>
      <c r="P1395" s="54">
        <f t="shared" si="170"/>
        <v>8.14</v>
      </c>
      <c r="Q1395" s="55"/>
      <c r="R1395" s="56" t="s">
        <v>35</v>
      </c>
    </row>
    <row r="1396" spans="1:18" s="56" customFormat="1" ht="17.25" customHeight="1" outlineLevel="1">
      <c r="A1396" s="41">
        <f t="shared" si="175"/>
        <v>8.14</v>
      </c>
      <c r="B1396" s="42">
        <f t="shared" si="172"/>
        <v>1385</v>
      </c>
      <c r="C1396" s="43">
        <v>41525</v>
      </c>
      <c r="D1396" s="44" t="str">
        <f t="shared" si="173"/>
        <v>Eylül 2013</v>
      </c>
      <c r="E1396" s="45" t="s">
        <v>35</v>
      </c>
      <c r="F1396" s="46">
        <v>3</v>
      </c>
      <c r="G1396" s="47">
        <v>6</v>
      </c>
      <c r="H1396" s="48">
        <f t="shared" si="174"/>
        <v>18</v>
      </c>
      <c r="I1396" s="57">
        <v>3.9067789999999998</v>
      </c>
      <c r="J1396" s="50">
        <v>3.07</v>
      </c>
      <c r="K1396" s="51">
        <f t="shared" si="176"/>
        <v>0.83677899999999994</v>
      </c>
      <c r="L1396" s="53">
        <f t="shared" si="171"/>
        <v>2.2332209999999999</v>
      </c>
      <c r="M1396" s="51">
        <f>IF(I1396="",0,IF(K1396&lt;0,Sayfa3!$P$5,Sayfa3!$S$5))</f>
        <v>0.15000000000000036</v>
      </c>
      <c r="N1396" s="52" t="str">
        <f>IF(E1396="","",IF(K1396&lt;Sayfa3!$P$5,"P",IF(K1396&gt;Sayfa3!$S$5,"P","")))</f>
        <v>P</v>
      </c>
      <c r="O1396" s="53">
        <f t="shared" si="169"/>
        <v>2.0832209999999995</v>
      </c>
      <c r="P1396" s="54">
        <f t="shared" si="170"/>
        <v>8.14</v>
      </c>
      <c r="Q1396" s="55"/>
      <c r="R1396" s="56" t="s">
        <v>35</v>
      </c>
    </row>
    <row r="1397" spans="1:18" s="56" customFormat="1" ht="17.25" customHeight="1" outlineLevel="1">
      <c r="A1397" s="41">
        <f t="shared" si="175"/>
        <v>8.14</v>
      </c>
      <c r="B1397" s="42">
        <f t="shared" si="172"/>
        <v>1386</v>
      </c>
      <c r="C1397" s="43">
        <v>41525</v>
      </c>
      <c r="D1397" s="44" t="str">
        <f t="shared" si="173"/>
        <v>Eylül 2013</v>
      </c>
      <c r="E1397" s="45" t="s">
        <v>35</v>
      </c>
      <c r="F1397" s="46">
        <v>3</v>
      </c>
      <c r="G1397" s="47">
        <v>6</v>
      </c>
      <c r="H1397" s="48">
        <f t="shared" si="174"/>
        <v>18</v>
      </c>
      <c r="I1397" s="57">
        <v>3.9067789999999998</v>
      </c>
      <c r="J1397" s="50">
        <v>3.07</v>
      </c>
      <c r="K1397" s="51">
        <f t="shared" si="176"/>
        <v>0.83677899999999994</v>
      </c>
      <c r="L1397" s="53">
        <f t="shared" si="171"/>
        <v>2.2332209999999999</v>
      </c>
      <c r="M1397" s="51">
        <f>IF(I1397="",0,IF(K1397&lt;0,Sayfa3!$P$5,Sayfa3!$S$5))</f>
        <v>0.15000000000000036</v>
      </c>
      <c r="N1397" s="52" t="str">
        <f>IF(E1397="","",IF(K1397&lt;Sayfa3!$P$5,"P",IF(K1397&gt;Sayfa3!$S$5,"P","")))</f>
        <v>P</v>
      </c>
      <c r="O1397" s="53">
        <f t="shared" si="169"/>
        <v>2.0832209999999995</v>
      </c>
      <c r="P1397" s="54">
        <f t="shared" si="170"/>
        <v>8.14</v>
      </c>
      <c r="Q1397" s="55"/>
      <c r="R1397" s="56" t="s">
        <v>35</v>
      </c>
    </row>
    <row r="1398" spans="1:18" s="56" customFormat="1" ht="17.25" customHeight="1" outlineLevel="1">
      <c r="A1398" s="41">
        <f t="shared" si="175"/>
        <v>8.14</v>
      </c>
      <c r="B1398" s="42">
        <f t="shared" si="172"/>
        <v>1387</v>
      </c>
      <c r="C1398" s="43">
        <v>41525</v>
      </c>
      <c r="D1398" s="44" t="str">
        <f t="shared" si="173"/>
        <v>Eylül 2013</v>
      </c>
      <c r="E1398" s="45" t="s">
        <v>35</v>
      </c>
      <c r="F1398" s="46">
        <v>4</v>
      </c>
      <c r="G1398" s="47">
        <v>6</v>
      </c>
      <c r="H1398" s="48">
        <f t="shared" si="174"/>
        <v>24</v>
      </c>
      <c r="I1398" s="57">
        <v>3.9067789999999998</v>
      </c>
      <c r="J1398" s="50">
        <v>3.07</v>
      </c>
      <c r="K1398" s="51">
        <f t="shared" si="176"/>
        <v>0.83677899999999994</v>
      </c>
      <c r="L1398" s="53">
        <f t="shared" si="171"/>
        <v>2.2332209999999999</v>
      </c>
      <c r="M1398" s="51">
        <f>IF(I1398="",0,IF(K1398&lt;0,Sayfa3!$P$5,Sayfa3!$S$5))</f>
        <v>0.15000000000000036</v>
      </c>
      <c r="N1398" s="52" t="str">
        <f>IF(E1398="","",IF(K1398&lt;Sayfa3!$P$5,"P",IF(K1398&gt;Sayfa3!$S$5,"P","")))</f>
        <v>P</v>
      </c>
      <c r="O1398" s="53">
        <f t="shared" si="169"/>
        <v>2.0832209999999995</v>
      </c>
      <c r="P1398" s="54">
        <f t="shared" si="170"/>
        <v>8.14</v>
      </c>
      <c r="Q1398" s="55"/>
      <c r="R1398" s="56" t="s">
        <v>35</v>
      </c>
    </row>
    <row r="1399" spans="1:18" s="56" customFormat="1" ht="17.25" customHeight="1" outlineLevel="1">
      <c r="A1399" s="41">
        <f t="shared" si="175"/>
        <v>8.14</v>
      </c>
      <c r="B1399" s="42">
        <f t="shared" si="172"/>
        <v>1388</v>
      </c>
      <c r="C1399" s="43">
        <v>41525</v>
      </c>
      <c r="D1399" s="44" t="str">
        <f t="shared" si="173"/>
        <v>Eylül 2013</v>
      </c>
      <c r="E1399" s="45" t="s">
        <v>35</v>
      </c>
      <c r="F1399" s="46">
        <v>3</v>
      </c>
      <c r="G1399" s="47">
        <v>6</v>
      </c>
      <c r="H1399" s="48">
        <f t="shared" si="174"/>
        <v>18</v>
      </c>
      <c r="I1399" s="57">
        <v>3.9067789999999998</v>
      </c>
      <c r="J1399" s="50">
        <v>3.07</v>
      </c>
      <c r="K1399" s="51">
        <f t="shared" si="176"/>
        <v>0.83677899999999994</v>
      </c>
      <c r="L1399" s="53">
        <f t="shared" si="171"/>
        <v>2.2332209999999999</v>
      </c>
      <c r="M1399" s="51">
        <f>IF(I1399="",0,IF(K1399&lt;0,Sayfa3!$P$5,Sayfa3!$S$5))</f>
        <v>0.15000000000000036</v>
      </c>
      <c r="N1399" s="52" t="str">
        <f>IF(E1399="","",IF(K1399&lt;Sayfa3!$P$5,"P",IF(K1399&gt;Sayfa3!$S$5,"P","")))</f>
        <v>P</v>
      </c>
      <c r="O1399" s="53">
        <f t="shared" si="169"/>
        <v>2.0832209999999995</v>
      </c>
      <c r="P1399" s="54">
        <f t="shared" si="170"/>
        <v>8.14</v>
      </c>
      <c r="Q1399" s="55"/>
      <c r="R1399" s="56" t="s">
        <v>35</v>
      </c>
    </row>
    <row r="1400" spans="1:18" s="56" customFormat="1" ht="17.25" customHeight="1" outlineLevel="1">
      <c r="A1400" s="41">
        <f t="shared" si="175"/>
        <v>8.14</v>
      </c>
      <c r="B1400" s="42">
        <f t="shared" si="172"/>
        <v>1389</v>
      </c>
      <c r="C1400" s="43">
        <v>41525</v>
      </c>
      <c r="D1400" s="44" t="str">
        <f t="shared" si="173"/>
        <v>Eylül 2013</v>
      </c>
      <c r="E1400" s="45" t="s">
        <v>35</v>
      </c>
      <c r="F1400" s="46">
        <v>7</v>
      </c>
      <c r="G1400" s="47">
        <v>6</v>
      </c>
      <c r="H1400" s="48">
        <f t="shared" si="174"/>
        <v>42</v>
      </c>
      <c r="I1400" s="57">
        <v>3.9067789999999998</v>
      </c>
      <c r="J1400" s="50">
        <v>3.07</v>
      </c>
      <c r="K1400" s="51">
        <f t="shared" si="176"/>
        <v>0.83677899999999994</v>
      </c>
      <c r="L1400" s="53">
        <f t="shared" si="171"/>
        <v>2.2332209999999999</v>
      </c>
      <c r="M1400" s="51">
        <f>IF(I1400="",0,IF(K1400&lt;0,Sayfa3!$P$5,Sayfa3!$S$5))</f>
        <v>0.15000000000000036</v>
      </c>
      <c r="N1400" s="52" t="str">
        <f>IF(E1400="","",IF(K1400&lt;Sayfa3!$P$5,"P",IF(K1400&gt;Sayfa3!$S$5,"P","")))</f>
        <v>P</v>
      </c>
      <c r="O1400" s="53">
        <f t="shared" si="169"/>
        <v>2.0832209999999995</v>
      </c>
      <c r="P1400" s="54">
        <f t="shared" si="170"/>
        <v>8.14</v>
      </c>
      <c r="Q1400" s="55"/>
      <c r="R1400" s="56" t="s">
        <v>35</v>
      </c>
    </row>
    <row r="1401" spans="1:18" s="56" customFormat="1" ht="17.25" customHeight="1" outlineLevel="1">
      <c r="A1401" s="41">
        <f t="shared" si="175"/>
        <v>8.14</v>
      </c>
      <c r="B1401" s="42">
        <f t="shared" si="172"/>
        <v>1390</v>
      </c>
      <c r="C1401" s="43">
        <v>41529</v>
      </c>
      <c r="D1401" s="44" t="str">
        <f t="shared" si="173"/>
        <v>Eylül 2013</v>
      </c>
      <c r="E1401" s="45" t="s">
        <v>35</v>
      </c>
      <c r="F1401" s="46">
        <v>7</v>
      </c>
      <c r="G1401" s="47">
        <v>6</v>
      </c>
      <c r="H1401" s="48">
        <f t="shared" si="174"/>
        <v>42</v>
      </c>
      <c r="I1401" s="57">
        <v>3.9067789999999998</v>
      </c>
      <c r="J1401" s="50">
        <v>3.07</v>
      </c>
      <c r="K1401" s="51">
        <f t="shared" si="176"/>
        <v>0.83677899999999994</v>
      </c>
      <c r="L1401" s="53">
        <f t="shared" si="171"/>
        <v>2.2332209999999999</v>
      </c>
      <c r="M1401" s="51">
        <f>IF(I1401="",0,IF(K1401&lt;0,Sayfa3!$P$5,Sayfa3!$S$5))</f>
        <v>0.15000000000000036</v>
      </c>
      <c r="N1401" s="52" t="str">
        <f>IF(E1401="","",IF(K1401&lt;Sayfa3!$P$5,"P",IF(K1401&gt;Sayfa3!$S$5,"P","")))</f>
        <v>P</v>
      </c>
      <c r="O1401" s="53">
        <f t="shared" si="169"/>
        <v>2.0832209999999995</v>
      </c>
      <c r="P1401" s="54">
        <f t="shared" si="170"/>
        <v>8.14</v>
      </c>
      <c r="Q1401" s="55"/>
      <c r="R1401" s="56" t="s">
        <v>35</v>
      </c>
    </row>
    <row r="1402" spans="1:18" s="56" customFormat="1" ht="17.25" customHeight="1" outlineLevel="1">
      <c r="A1402" s="41">
        <f t="shared" si="175"/>
        <v>8.14</v>
      </c>
      <c r="B1402" s="42">
        <f t="shared" si="172"/>
        <v>1391</v>
      </c>
      <c r="C1402" s="43">
        <v>41529</v>
      </c>
      <c r="D1402" s="44" t="str">
        <f t="shared" si="173"/>
        <v>Eylül 2013</v>
      </c>
      <c r="E1402" s="45" t="s">
        <v>35</v>
      </c>
      <c r="F1402" s="46">
        <v>3</v>
      </c>
      <c r="G1402" s="47">
        <v>6</v>
      </c>
      <c r="H1402" s="48">
        <f t="shared" si="174"/>
        <v>18</v>
      </c>
      <c r="I1402" s="57">
        <v>3.9067789999999998</v>
      </c>
      <c r="J1402" s="50">
        <v>3.07</v>
      </c>
      <c r="K1402" s="51">
        <f t="shared" si="176"/>
        <v>0.83677899999999994</v>
      </c>
      <c r="L1402" s="53">
        <f t="shared" si="171"/>
        <v>2.2332209999999999</v>
      </c>
      <c r="M1402" s="51">
        <f>IF(I1402="",0,IF(K1402&lt;0,Sayfa3!$P$5,Sayfa3!$S$5))</f>
        <v>0.15000000000000036</v>
      </c>
      <c r="N1402" s="52" t="str">
        <f>IF(E1402="","",IF(K1402&lt;Sayfa3!$P$5,"P",IF(K1402&gt;Sayfa3!$S$5,"P","")))</f>
        <v>P</v>
      </c>
      <c r="O1402" s="53">
        <f t="shared" si="169"/>
        <v>2.0832209999999995</v>
      </c>
      <c r="P1402" s="54">
        <f t="shared" si="170"/>
        <v>8.14</v>
      </c>
      <c r="Q1402" s="55"/>
      <c r="R1402" s="56" t="s">
        <v>35</v>
      </c>
    </row>
    <row r="1403" spans="1:18" s="56" customFormat="1" ht="17.25" customHeight="1" outlineLevel="1">
      <c r="A1403" s="41">
        <f t="shared" si="175"/>
        <v>8.14</v>
      </c>
      <c r="B1403" s="42">
        <f t="shared" si="172"/>
        <v>1392</v>
      </c>
      <c r="C1403" s="43">
        <v>41529</v>
      </c>
      <c r="D1403" s="44" t="str">
        <f t="shared" si="173"/>
        <v>Eylül 2013</v>
      </c>
      <c r="E1403" s="45" t="s">
        <v>35</v>
      </c>
      <c r="F1403" s="46">
        <v>7</v>
      </c>
      <c r="G1403" s="47">
        <v>6</v>
      </c>
      <c r="H1403" s="48">
        <f t="shared" si="174"/>
        <v>42</v>
      </c>
      <c r="I1403" s="57">
        <v>3.9067789999999998</v>
      </c>
      <c r="J1403" s="50">
        <v>3.07</v>
      </c>
      <c r="K1403" s="51">
        <f t="shared" si="176"/>
        <v>0.83677899999999994</v>
      </c>
      <c r="L1403" s="53">
        <f t="shared" si="171"/>
        <v>2.2332209999999999</v>
      </c>
      <c r="M1403" s="51">
        <f>IF(I1403="",0,IF(K1403&lt;0,Sayfa3!$P$5,Sayfa3!$S$5))</f>
        <v>0.15000000000000036</v>
      </c>
      <c r="N1403" s="52" t="str">
        <f>IF(E1403="","",IF(K1403&lt;Sayfa3!$P$5,"P",IF(K1403&gt;Sayfa3!$S$5,"P","")))</f>
        <v>P</v>
      </c>
      <c r="O1403" s="53">
        <f t="shared" si="169"/>
        <v>2.0832209999999995</v>
      </c>
      <c r="P1403" s="54">
        <f t="shared" si="170"/>
        <v>8.14</v>
      </c>
      <c r="Q1403" s="55"/>
      <c r="R1403" s="56" t="s">
        <v>35</v>
      </c>
    </row>
    <row r="1404" spans="1:18" s="56" customFormat="1" ht="17.25" customHeight="1" outlineLevel="1">
      <c r="A1404" s="41">
        <f t="shared" si="175"/>
        <v>8.14</v>
      </c>
      <c r="B1404" s="42">
        <f t="shared" si="172"/>
        <v>1393</v>
      </c>
      <c r="C1404" s="43">
        <v>41529</v>
      </c>
      <c r="D1404" s="44" t="str">
        <f t="shared" si="173"/>
        <v>Eylül 2013</v>
      </c>
      <c r="E1404" s="45" t="s">
        <v>35</v>
      </c>
      <c r="F1404" s="46">
        <v>3</v>
      </c>
      <c r="G1404" s="47">
        <v>6</v>
      </c>
      <c r="H1404" s="48">
        <f t="shared" si="174"/>
        <v>18</v>
      </c>
      <c r="I1404" s="57">
        <v>3.9067789999999998</v>
      </c>
      <c r="J1404" s="50">
        <v>3.07</v>
      </c>
      <c r="K1404" s="51">
        <f t="shared" si="176"/>
        <v>0.83677899999999994</v>
      </c>
      <c r="L1404" s="53">
        <f t="shared" si="171"/>
        <v>2.2332209999999999</v>
      </c>
      <c r="M1404" s="51">
        <f>IF(I1404="",0,IF(K1404&lt;0,Sayfa3!$P$5,Sayfa3!$S$5))</f>
        <v>0.15000000000000036</v>
      </c>
      <c r="N1404" s="52" t="str">
        <f>IF(E1404="","",IF(K1404&lt;Sayfa3!$P$5,"P",IF(K1404&gt;Sayfa3!$S$5,"P","")))</f>
        <v>P</v>
      </c>
      <c r="O1404" s="53">
        <f t="shared" si="169"/>
        <v>2.0832209999999995</v>
      </c>
      <c r="P1404" s="54">
        <f t="shared" si="170"/>
        <v>8.14</v>
      </c>
      <c r="Q1404" s="55"/>
      <c r="R1404" s="56" t="s">
        <v>35</v>
      </c>
    </row>
    <row r="1405" spans="1:18" s="56" customFormat="1" ht="17.25" customHeight="1" outlineLevel="1">
      <c r="A1405" s="41">
        <f t="shared" si="175"/>
        <v>8.14</v>
      </c>
      <c r="B1405" s="42">
        <f t="shared" si="172"/>
        <v>1394</v>
      </c>
      <c r="C1405" s="43">
        <v>41529</v>
      </c>
      <c r="D1405" s="44" t="str">
        <f t="shared" si="173"/>
        <v>Eylül 2013</v>
      </c>
      <c r="E1405" s="45" t="s">
        <v>35</v>
      </c>
      <c r="F1405" s="46">
        <v>7</v>
      </c>
      <c r="G1405" s="47">
        <v>6</v>
      </c>
      <c r="H1405" s="48">
        <f t="shared" si="174"/>
        <v>42</v>
      </c>
      <c r="I1405" s="57">
        <v>3.9067789999999998</v>
      </c>
      <c r="J1405" s="50">
        <v>3.07</v>
      </c>
      <c r="K1405" s="51">
        <f t="shared" si="176"/>
        <v>0.83677899999999994</v>
      </c>
      <c r="L1405" s="53">
        <f t="shared" si="171"/>
        <v>2.2332209999999999</v>
      </c>
      <c r="M1405" s="51">
        <f>IF(I1405="",0,IF(K1405&lt;0,Sayfa3!$P$5,Sayfa3!$S$5))</f>
        <v>0.15000000000000036</v>
      </c>
      <c r="N1405" s="52" t="str">
        <f>IF(E1405="","",IF(K1405&lt;Sayfa3!$P$5,"P",IF(K1405&gt;Sayfa3!$S$5,"P","")))</f>
        <v>P</v>
      </c>
      <c r="O1405" s="53">
        <f t="shared" si="169"/>
        <v>2.0832209999999995</v>
      </c>
      <c r="P1405" s="54">
        <f t="shared" si="170"/>
        <v>8.14</v>
      </c>
      <c r="Q1405" s="55"/>
      <c r="R1405" s="56" t="s">
        <v>35</v>
      </c>
    </row>
    <row r="1406" spans="1:18" s="56" customFormat="1" ht="17.25" customHeight="1" outlineLevel="1">
      <c r="A1406" s="41">
        <f t="shared" si="175"/>
        <v>8.14</v>
      </c>
      <c r="B1406" s="42">
        <f t="shared" si="172"/>
        <v>1395</v>
      </c>
      <c r="C1406" s="43">
        <v>41529</v>
      </c>
      <c r="D1406" s="44" t="str">
        <f t="shared" si="173"/>
        <v>Eylül 2013</v>
      </c>
      <c r="E1406" s="45" t="s">
        <v>35</v>
      </c>
      <c r="F1406" s="46">
        <v>3</v>
      </c>
      <c r="G1406" s="47">
        <v>6</v>
      </c>
      <c r="H1406" s="48">
        <f t="shared" si="174"/>
        <v>18</v>
      </c>
      <c r="I1406" s="57">
        <v>3.9067789999999998</v>
      </c>
      <c r="J1406" s="50">
        <v>3.07</v>
      </c>
      <c r="K1406" s="51">
        <f t="shared" si="176"/>
        <v>0.83677899999999994</v>
      </c>
      <c r="L1406" s="53">
        <f t="shared" si="171"/>
        <v>2.2332209999999999</v>
      </c>
      <c r="M1406" s="51">
        <f>IF(I1406="",0,IF(K1406&lt;0,Sayfa3!$P$5,Sayfa3!$S$5))</f>
        <v>0.15000000000000036</v>
      </c>
      <c r="N1406" s="52" t="str">
        <f>IF(E1406="","",IF(K1406&lt;Sayfa3!$P$5,"P",IF(K1406&gt;Sayfa3!$S$5,"P","")))</f>
        <v>P</v>
      </c>
      <c r="O1406" s="53">
        <f t="shared" si="169"/>
        <v>2.0832209999999995</v>
      </c>
      <c r="P1406" s="54">
        <f t="shared" si="170"/>
        <v>8.14</v>
      </c>
      <c r="Q1406" s="55"/>
      <c r="R1406" s="56" t="s">
        <v>35</v>
      </c>
    </row>
    <row r="1407" spans="1:18" s="56" customFormat="1" ht="17.25" customHeight="1" outlineLevel="1">
      <c r="A1407" s="41">
        <f t="shared" si="175"/>
        <v>8.14</v>
      </c>
      <c r="B1407" s="42">
        <f t="shared" si="172"/>
        <v>1396</v>
      </c>
      <c r="C1407" s="43">
        <v>41529</v>
      </c>
      <c r="D1407" s="44" t="str">
        <f t="shared" si="173"/>
        <v>Eylül 2013</v>
      </c>
      <c r="E1407" s="45" t="s">
        <v>35</v>
      </c>
      <c r="F1407" s="46">
        <v>7</v>
      </c>
      <c r="G1407" s="47">
        <v>6</v>
      </c>
      <c r="H1407" s="48">
        <f t="shared" si="174"/>
        <v>42</v>
      </c>
      <c r="I1407" s="57">
        <v>3.9067789999999998</v>
      </c>
      <c r="J1407" s="50">
        <v>3.07</v>
      </c>
      <c r="K1407" s="51">
        <f t="shared" si="176"/>
        <v>0.83677899999999994</v>
      </c>
      <c r="L1407" s="53">
        <f t="shared" si="171"/>
        <v>2.2332209999999999</v>
      </c>
      <c r="M1407" s="51">
        <f>IF(I1407="",0,IF(K1407&lt;0,Sayfa3!$P$5,Sayfa3!$S$5))</f>
        <v>0.15000000000000036</v>
      </c>
      <c r="N1407" s="52" t="str">
        <f>IF(E1407="","",IF(K1407&lt;Sayfa3!$P$5,"P",IF(K1407&gt;Sayfa3!$S$5,"P","")))</f>
        <v>P</v>
      </c>
      <c r="O1407" s="53">
        <f t="shared" si="169"/>
        <v>2.0832209999999995</v>
      </c>
      <c r="P1407" s="54">
        <f t="shared" si="170"/>
        <v>8.14</v>
      </c>
      <c r="Q1407" s="55"/>
      <c r="R1407" s="56" t="s">
        <v>35</v>
      </c>
    </row>
    <row r="1408" spans="1:18" s="56" customFormat="1" ht="17.25" customHeight="1" outlineLevel="1">
      <c r="A1408" s="41">
        <f t="shared" si="175"/>
        <v>8.14</v>
      </c>
      <c r="B1408" s="42">
        <f t="shared" si="172"/>
        <v>1397</v>
      </c>
      <c r="C1408" s="43">
        <v>41529</v>
      </c>
      <c r="D1408" s="44" t="str">
        <f t="shared" si="173"/>
        <v>Eylül 2013</v>
      </c>
      <c r="E1408" s="45" t="s">
        <v>35</v>
      </c>
      <c r="F1408" s="46">
        <v>3</v>
      </c>
      <c r="G1408" s="47">
        <v>6</v>
      </c>
      <c r="H1408" s="48">
        <f t="shared" si="174"/>
        <v>18</v>
      </c>
      <c r="I1408" s="57">
        <v>3.9067789999999998</v>
      </c>
      <c r="J1408" s="50">
        <v>3.07</v>
      </c>
      <c r="K1408" s="51">
        <f t="shared" si="176"/>
        <v>0.83677899999999994</v>
      </c>
      <c r="L1408" s="53">
        <f t="shared" si="171"/>
        <v>2.2332209999999999</v>
      </c>
      <c r="M1408" s="51">
        <f>IF(I1408="",0,IF(K1408&lt;0,Sayfa3!$P$5,Sayfa3!$S$5))</f>
        <v>0.15000000000000036</v>
      </c>
      <c r="N1408" s="52" t="str">
        <f>IF(E1408="","",IF(K1408&lt;Sayfa3!$P$5,"P",IF(K1408&gt;Sayfa3!$S$5,"P","")))</f>
        <v>P</v>
      </c>
      <c r="O1408" s="53">
        <f t="shared" si="169"/>
        <v>2.0832209999999995</v>
      </c>
      <c r="P1408" s="54">
        <f t="shared" si="170"/>
        <v>8.14</v>
      </c>
      <c r="Q1408" s="55"/>
      <c r="R1408" s="56" t="s">
        <v>35</v>
      </c>
    </row>
    <row r="1409" spans="1:18" s="56" customFormat="1" ht="17.25" customHeight="1" outlineLevel="1">
      <c r="A1409" s="41">
        <f t="shared" si="175"/>
        <v>8.14</v>
      </c>
      <c r="B1409" s="42">
        <f t="shared" si="172"/>
        <v>1398</v>
      </c>
      <c r="C1409" s="43">
        <v>41529</v>
      </c>
      <c r="D1409" s="44" t="str">
        <f t="shared" si="173"/>
        <v>Eylül 2013</v>
      </c>
      <c r="E1409" s="45" t="s">
        <v>35</v>
      </c>
      <c r="F1409" s="46">
        <v>7</v>
      </c>
      <c r="G1409" s="47">
        <v>6</v>
      </c>
      <c r="H1409" s="48">
        <f t="shared" si="174"/>
        <v>42</v>
      </c>
      <c r="I1409" s="57">
        <v>3.9067789999999998</v>
      </c>
      <c r="J1409" s="50">
        <v>3.07</v>
      </c>
      <c r="K1409" s="51">
        <f t="shared" si="176"/>
        <v>0.83677899999999994</v>
      </c>
      <c r="L1409" s="53">
        <f t="shared" si="171"/>
        <v>2.2332209999999999</v>
      </c>
      <c r="M1409" s="51">
        <f>IF(I1409="",0,IF(K1409&lt;0,Sayfa3!$P$5,Sayfa3!$S$5))</f>
        <v>0.15000000000000036</v>
      </c>
      <c r="N1409" s="52" t="str">
        <f>IF(E1409="","",IF(K1409&lt;Sayfa3!$P$5,"P",IF(K1409&gt;Sayfa3!$S$5,"P","")))</f>
        <v>P</v>
      </c>
      <c r="O1409" s="53">
        <f t="shared" si="169"/>
        <v>2.0832209999999995</v>
      </c>
      <c r="P1409" s="54">
        <f t="shared" si="170"/>
        <v>8.14</v>
      </c>
      <c r="Q1409" s="55"/>
      <c r="R1409" s="56" t="s">
        <v>35</v>
      </c>
    </row>
    <row r="1410" spans="1:18" s="56" customFormat="1" ht="17.25" customHeight="1" outlineLevel="1">
      <c r="A1410" s="41">
        <f t="shared" si="175"/>
        <v>8.14</v>
      </c>
      <c r="B1410" s="42">
        <f t="shared" si="172"/>
        <v>1399</v>
      </c>
      <c r="C1410" s="43">
        <v>41529</v>
      </c>
      <c r="D1410" s="44" t="str">
        <f t="shared" si="173"/>
        <v>Eylül 2013</v>
      </c>
      <c r="E1410" s="45" t="s">
        <v>35</v>
      </c>
      <c r="F1410" s="46">
        <v>3</v>
      </c>
      <c r="G1410" s="47">
        <v>6</v>
      </c>
      <c r="H1410" s="48">
        <f t="shared" si="174"/>
        <v>18</v>
      </c>
      <c r="I1410" s="57">
        <v>3.9067789999999998</v>
      </c>
      <c r="J1410" s="50">
        <v>3.07</v>
      </c>
      <c r="K1410" s="51">
        <f t="shared" si="176"/>
        <v>0.83677899999999994</v>
      </c>
      <c r="L1410" s="53">
        <f t="shared" si="171"/>
        <v>2.2332209999999999</v>
      </c>
      <c r="M1410" s="51">
        <f>IF(I1410="",0,IF(K1410&lt;0,Sayfa3!$P$5,Sayfa3!$S$5))</f>
        <v>0.15000000000000036</v>
      </c>
      <c r="N1410" s="52" t="str">
        <f>IF(E1410="","",IF(K1410&lt;Sayfa3!$P$5,"P",IF(K1410&gt;Sayfa3!$S$5,"P","")))</f>
        <v>P</v>
      </c>
      <c r="O1410" s="53">
        <f t="shared" si="169"/>
        <v>2.0832209999999995</v>
      </c>
      <c r="P1410" s="54">
        <f t="shared" si="170"/>
        <v>8.14</v>
      </c>
      <c r="Q1410" s="55"/>
      <c r="R1410" s="56" t="s">
        <v>35</v>
      </c>
    </row>
    <row r="1411" spans="1:18" s="56" customFormat="1" ht="17.25" customHeight="1" outlineLevel="1">
      <c r="A1411" s="41">
        <f t="shared" si="175"/>
        <v>8.24</v>
      </c>
      <c r="B1411" s="42">
        <f t="shared" si="172"/>
        <v>1400</v>
      </c>
      <c r="C1411" s="43">
        <v>41535</v>
      </c>
      <c r="D1411" s="44" t="str">
        <f t="shared" si="173"/>
        <v>Eylül 2013</v>
      </c>
      <c r="E1411" s="45" t="s">
        <v>35</v>
      </c>
      <c r="F1411" s="46">
        <v>7</v>
      </c>
      <c r="G1411" s="47">
        <v>6</v>
      </c>
      <c r="H1411" s="48">
        <f t="shared" si="174"/>
        <v>42</v>
      </c>
      <c r="I1411" s="57">
        <v>3.8474576271186445</v>
      </c>
      <c r="J1411" s="50">
        <v>3.07</v>
      </c>
      <c r="K1411" s="51">
        <f t="shared" si="176"/>
        <v>0.77745762711864463</v>
      </c>
      <c r="L1411" s="53">
        <f t="shared" si="171"/>
        <v>2.2925423728813552</v>
      </c>
      <c r="M1411" s="51">
        <f>IF(I1411="",0,IF(K1411&lt;0,Sayfa3!$P$5,Sayfa3!$S$5))</f>
        <v>0.15000000000000036</v>
      </c>
      <c r="N1411" s="52" t="str">
        <f>IF(E1411="","",IF(K1411&lt;Sayfa3!$P$5,"P",IF(K1411&gt;Sayfa3!$S$5,"P","")))</f>
        <v>P</v>
      </c>
      <c r="O1411" s="53">
        <f t="shared" si="169"/>
        <v>2.1425423728813549</v>
      </c>
      <c r="P1411" s="54">
        <f t="shared" si="170"/>
        <v>8.24</v>
      </c>
      <c r="Q1411" s="55"/>
      <c r="R1411" s="56" t="s">
        <v>35</v>
      </c>
    </row>
    <row r="1412" spans="1:18" s="56" customFormat="1" ht="17.25" customHeight="1" outlineLevel="1">
      <c r="A1412" s="41">
        <f t="shared" si="175"/>
        <v>8.24</v>
      </c>
      <c r="B1412" s="42">
        <f t="shared" si="172"/>
        <v>1401</v>
      </c>
      <c r="C1412" s="43">
        <v>41535</v>
      </c>
      <c r="D1412" s="44" t="str">
        <f t="shared" si="173"/>
        <v>Eylül 2013</v>
      </c>
      <c r="E1412" s="45" t="s">
        <v>35</v>
      </c>
      <c r="F1412" s="46">
        <v>3</v>
      </c>
      <c r="G1412" s="47">
        <v>6</v>
      </c>
      <c r="H1412" s="48">
        <f t="shared" si="174"/>
        <v>18</v>
      </c>
      <c r="I1412" s="57">
        <v>3.8474576271186445</v>
      </c>
      <c r="J1412" s="50">
        <v>3.07</v>
      </c>
      <c r="K1412" s="51">
        <f t="shared" si="176"/>
        <v>0.77745762711864463</v>
      </c>
      <c r="L1412" s="53">
        <f t="shared" si="171"/>
        <v>2.2925423728813552</v>
      </c>
      <c r="M1412" s="51">
        <f>IF(I1412="",0,IF(K1412&lt;0,Sayfa3!$P$5,Sayfa3!$S$5))</f>
        <v>0.15000000000000036</v>
      </c>
      <c r="N1412" s="52" t="str">
        <f>IF(E1412="","",IF(K1412&lt;Sayfa3!$P$5,"P",IF(K1412&gt;Sayfa3!$S$5,"P","")))</f>
        <v>P</v>
      </c>
      <c r="O1412" s="53">
        <f t="shared" si="169"/>
        <v>2.1425423728813549</v>
      </c>
      <c r="P1412" s="54">
        <f t="shared" si="170"/>
        <v>8.24</v>
      </c>
      <c r="Q1412" s="55"/>
      <c r="R1412" s="56" t="s">
        <v>35</v>
      </c>
    </row>
    <row r="1413" spans="1:18" s="56" customFormat="1" ht="17.25" customHeight="1" outlineLevel="1">
      <c r="A1413" s="41">
        <f t="shared" si="175"/>
        <v>8.24</v>
      </c>
      <c r="B1413" s="42">
        <f t="shared" si="172"/>
        <v>1402</v>
      </c>
      <c r="C1413" s="43">
        <v>41535</v>
      </c>
      <c r="D1413" s="44" t="str">
        <f t="shared" si="173"/>
        <v>Eylül 2013</v>
      </c>
      <c r="E1413" s="45" t="s">
        <v>35</v>
      </c>
      <c r="F1413" s="46">
        <v>7</v>
      </c>
      <c r="G1413" s="47">
        <v>6</v>
      </c>
      <c r="H1413" s="48">
        <f t="shared" si="174"/>
        <v>42</v>
      </c>
      <c r="I1413" s="57">
        <v>3.8474576271186445</v>
      </c>
      <c r="J1413" s="50">
        <v>3.07</v>
      </c>
      <c r="K1413" s="51">
        <f t="shared" si="176"/>
        <v>0.77745762711864463</v>
      </c>
      <c r="L1413" s="53">
        <f t="shared" si="171"/>
        <v>2.2925423728813552</v>
      </c>
      <c r="M1413" s="51">
        <f>IF(I1413="",0,IF(K1413&lt;0,Sayfa3!$P$5,Sayfa3!$S$5))</f>
        <v>0.15000000000000036</v>
      </c>
      <c r="N1413" s="52" t="str">
        <f>IF(E1413="","",IF(K1413&lt;Sayfa3!$P$5,"P",IF(K1413&gt;Sayfa3!$S$5,"P","")))</f>
        <v>P</v>
      </c>
      <c r="O1413" s="53">
        <f t="shared" si="169"/>
        <v>2.1425423728813549</v>
      </c>
      <c r="P1413" s="54">
        <f t="shared" si="170"/>
        <v>8.24</v>
      </c>
      <c r="Q1413" s="55"/>
      <c r="R1413" s="56" t="s">
        <v>35</v>
      </c>
    </row>
    <row r="1414" spans="1:18" s="56" customFormat="1" ht="17.25" customHeight="1" outlineLevel="1">
      <c r="A1414" s="41">
        <f t="shared" si="175"/>
        <v>8.24</v>
      </c>
      <c r="B1414" s="42">
        <f t="shared" si="172"/>
        <v>1403</v>
      </c>
      <c r="C1414" s="43">
        <v>41535</v>
      </c>
      <c r="D1414" s="44" t="str">
        <f t="shared" si="173"/>
        <v>Eylül 2013</v>
      </c>
      <c r="E1414" s="45" t="s">
        <v>35</v>
      </c>
      <c r="F1414" s="46">
        <v>3</v>
      </c>
      <c r="G1414" s="47">
        <v>6</v>
      </c>
      <c r="H1414" s="48">
        <f t="shared" si="174"/>
        <v>18</v>
      </c>
      <c r="I1414" s="57">
        <v>3.8474576271186445</v>
      </c>
      <c r="J1414" s="50">
        <v>3.07</v>
      </c>
      <c r="K1414" s="51">
        <f t="shared" si="176"/>
        <v>0.77745762711864463</v>
      </c>
      <c r="L1414" s="53">
        <f t="shared" si="171"/>
        <v>2.2925423728813552</v>
      </c>
      <c r="M1414" s="51">
        <f>IF(I1414="",0,IF(K1414&lt;0,Sayfa3!$P$5,Sayfa3!$S$5))</f>
        <v>0.15000000000000036</v>
      </c>
      <c r="N1414" s="52" t="str">
        <f>IF(E1414="","",IF(K1414&lt;Sayfa3!$P$5,"P",IF(K1414&gt;Sayfa3!$S$5,"P","")))</f>
        <v>P</v>
      </c>
      <c r="O1414" s="53">
        <f t="shared" si="169"/>
        <v>2.1425423728813549</v>
      </c>
      <c r="P1414" s="54">
        <f t="shared" si="170"/>
        <v>8.24</v>
      </c>
      <c r="Q1414" s="55"/>
      <c r="R1414" s="56" t="s">
        <v>32</v>
      </c>
    </row>
    <row r="1415" spans="1:18" s="56" customFormat="1" ht="17.25" customHeight="1" outlineLevel="1">
      <c r="A1415" s="41">
        <f t="shared" si="175"/>
        <v>8.35</v>
      </c>
      <c r="B1415" s="42">
        <f t="shared" si="172"/>
        <v>1404</v>
      </c>
      <c r="C1415" s="43">
        <v>41537</v>
      </c>
      <c r="D1415" s="44" t="str">
        <f t="shared" si="173"/>
        <v>Eylül 2013</v>
      </c>
      <c r="E1415" s="45" t="s">
        <v>32</v>
      </c>
      <c r="F1415" s="46">
        <v>5</v>
      </c>
      <c r="G1415" s="47">
        <v>6</v>
      </c>
      <c r="H1415" s="48">
        <f t="shared" si="174"/>
        <v>30</v>
      </c>
      <c r="I1415" s="57">
        <v>3.7796599999999998</v>
      </c>
      <c r="J1415" s="50">
        <v>3.07</v>
      </c>
      <c r="K1415" s="51">
        <f t="shared" si="176"/>
        <v>0.70965999999999996</v>
      </c>
      <c r="L1415" s="53">
        <f t="shared" si="171"/>
        <v>2.3603399999999999</v>
      </c>
      <c r="M1415" s="51">
        <f>IF(I1415="",0,IF(K1415&lt;0,Sayfa3!$P$5,Sayfa3!$S$5))</f>
        <v>0.15000000000000036</v>
      </c>
      <c r="N1415" s="52" t="str">
        <f>IF(E1415="","",IF(K1415&lt;Sayfa3!$P$5,"P",IF(K1415&gt;Sayfa3!$S$5,"P","")))</f>
        <v>P</v>
      </c>
      <c r="O1415" s="53">
        <f t="shared" si="169"/>
        <v>2.2103399999999995</v>
      </c>
      <c r="P1415" s="54">
        <f t="shared" si="170"/>
        <v>8.35</v>
      </c>
      <c r="Q1415" s="55"/>
      <c r="R1415" s="56" t="s">
        <v>35</v>
      </c>
    </row>
    <row r="1416" spans="1:18" s="56" customFormat="1" ht="17.25" customHeight="1" outlineLevel="1">
      <c r="A1416" s="41">
        <f t="shared" si="175"/>
        <v>8.35</v>
      </c>
      <c r="B1416" s="42">
        <f t="shared" si="172"/>
        <v>1405</v>
      </c>
      <c r="C1416" s="43">
        <v>41537</v>
      </c>
      <c r="D1416" s="44" t="str">
        <f t="shared" si="173"/>
        <v>Eylül 2013</v>
      </c>
      <c r="E1416" s="45" t="s">
        <v>35</v>
      </c>
      <c r="F1416" s="46">
        <v>7</v>
      </c>
      <c r="G1416" s="47">
        <v>6</v>
      </c>
      <c r="H1416" s="48">
        <f t="shared" si="174"/>
        <v>42</v>
      </c>
      <c r="I1416" s="57">
        <v>3.7796599999999998</v>
      </c>
      <c r="J1416" s="50">
        <v>3.07</v>
      </c>
      <c r="K1416" s="51">
        <f t="shared" si="176"/>
        <v>0.70965999999999996</v>
      </c>
      <c r="L1416" s="53">
        <f t="shared" si="171"/>
        <v>2.3603399999999999</v>
      </c>
      <c r="M1416" s="51">
        <f>IF(I1416="",0,IF(K1416&lt;0,Sayfa3!$P$5,Sayfa3!$S$5))</f>
        <v>0.15000000000000036</v>
      </c>
      <c r="N1416" s="52" t="str">
        <f>IF(E1416="","",IF(K1416&lt;Sayfa3!$P$5,"P",IF(K1416&gt;Sayfa3!$S$5,"P","")))</f>
        <v>P</v>
      </c>
      <c r="O1416" s="53">
        <f t="shared" si="169"/>
        <v>2.2103399999999995</v>
      </c>
      <c r="P1416" s="54">
        <f t="shared" si="170"/>
        <v>8.35</v>
      </c>
      <c r="Q1416" s="55"/>
      <c r="R1416" s="56" t="s">
        <v>35</v>
      </c>
    </row>
    <row r="1417" spans="1:18" s="56" customFormat="1" ht="17.25" customHeight="1" outlineLevel="1">
      <c r="A1417" s="41">
        <f t="shared" si="175"/>
        <v>8.35</v>
      </c>
      <c r="B1417" s="42">
        <f t="shared" si="172"/>
        <v>1406</v>
      </c>
      <c r="C1417" s="43">
        <v>41537</v>
      </c>
      <c r="D1417" s="44" t="str">
        <f t="shared" si="173"/>
        <v>Eylül 2013</v>
      </c>
      <c r="E1417" s="45" t="s">
        <v>35</v>
      </c>
      <c r="F1417" s="46">
        <v>3</v>
      </c>
      <c r="G1417" s="47">
        <v>6</v>
      </c>
      <c r="H1417" s="48">
        <f t="shared" si="174"/>
        <v>18</v>
      </c>
      <c r="I1417" s="57">
        <v>3.7796599999999998</v>
      </c>
      <c r="J1417" s="50">
        <v>3.07</v>
      </c>
      <c r="K1417" s="51">
        <f t="shared" si="176"/>
        <v>0.70965999999999996</v>
      </c>
      <c r="L1417" s="53">
        <f t="shared" si="171"/>
        <v>2.3603399999999999</v>
      </c>
      <c r="M1417" s="51">
        <f>IF(I1417="",0,IF(K1417&lt;0,Sayfa3!$P$5,Sayfa3!$S$5))</f>
        <v>0.15000000000000036</v>
      </c>
      <c r="N1417" s="52" t="str">
        <f>IF(E1417="","",IF(K1417&lt;Sayfa3!$P$5,"P",IF(K1417&gt;Sayfa3!$S$5,"P","")))</f>
        <v>P</v>
      </c>
      <c r="O1417" s="53">
        <f t="shared" si="169"/>
        <v>2.2103399999999995</v>
      </c>
      <c r="P1417" s="54">
        <f t="shared" si="170"/>
        <v>8.35</v>
      </c>
      <c r="Q1417" s="55"/>
      <c r="R1417" s="56" t="s">
        <v>35</v>
      </c>
    </row>
    <row r="1418" spans="1:18" s="56" customFormat="1" ht="17.25" customHeight="1" outlineLevel="1">
      <c r="A1418" s="41">
        <f t="shared" si="175"/>
        <v>8.35</v>
      </c>
      <c r="B1418" s="42">
        <f t="shared" si="172"/>
        <v>1407</v>
      </c>
      <c r="C1418" s="43">
        <v>41537</v>
      </c>
      <c r="D1418" s="44" t="str">
        <f t="shared" si="173"/>
        <v>Eylül 2013</v>
      </c>
      <c r="E1418" s="45" t="s">
        <v>35</v>
      </c>
      <c r="F1418" s="46">
        <v>7</v>
      </c>
      <c r="G1418" s="47">
        <v>6</v>
      </c>
      <c r="H1418" s="48">
        <f t="shared" si="174"/>
        <v>42</v>
      </c>
      <c r="I1418" s="57">
        <v>3.7796599999999998</v>
      </c>
      <c r="J1418" s="50">
        <v>3.07</v>
      </c>
      <c r="K1418" s="51">
        <f t="shared" si="176"/>
        <v>0.70965999999999996</v>
      </c>
      <c r="L1418" s="53">
        <f t="shared" si="171"/>
        <v>2.3603399999999999</v>
      </c>
      <c r="M1418" s="51">
        <f>IF(I1418="",0,IF(K1418&lt;0,Sayfa3!$P$5,Sayfa3!$S$5))</f>
        <v>0.15000000000000036</v>
      </c>
      <c r="N1418" s="52" t="str">
        <f>IF(E1418="","",IF(K1418&lt;Sayfa3!$P$5,"P",IF(K1418&gt;Sayfa3!$S$5,"P","")))</f>
        <v>P</v>
      </c>
      <c r="O1418" s="53">
        <f t="shared" si="169"/>
        <v>2.2103399999999995</v>
      </c>
      <c r="P1418" s="54">
        <f t="shared" si="170"/>
        <v>8.35</v>
      </c>
      <c r="Q1418" s="55"/>
      <c r="R1418" s="56" t="s">
        <v>35</v>
      </c>
    </row>
    <row r="1419" spans="1:18" s="56" customFormat="1" ht="17.25" customHeight="1" outlineLevel="1">
      <c r="A1419" s="41">
        <f t="shared" si="175"/>
        <v>8.35</v>
      </c>
      <c r="B1419" s="42">
        <f t="shared" si="172"/>
        <v>1408</v>
      </c>
      <c r="C1419" s="43">
        <v>41537</v>
      </c>
      <c r="D1419" s="44" t="str">
        <f t="shared" si="173"/>
        <v>Eylül 2013</v>
      </c>
      <c r="E1419" s="45" t="s">
        <v>35</v>
      </c>
      <c r="F1419" s="46">
        <v>3</v>
      </c>
      <c r="G1419" s="47">
        <v>6</v>
      </c>
      <c r="H1419" s="48">
        <f t="shared" si="174"/>
        <v>18</v>
      </c>
      <c r="I1419" s="57">
        <v>3.7796599999999998</v>
      </c>
      <c r="J1419" s="50">
        <v>3.07</v>
      </c>
      <c r="K1419" s="51">
        <f t="shared" si="176"/>
        <v>0.70965999999999996</v>
      </c>
      <c r="L1419" s="53">
        <f t="shared" si="171"/>
        <v>2.3603399999999999</v>
      </c>
      <c r="M1419" s="51">
        <f>IF(I1419="",0,IF(K1419&lt;0,Sayfa3!$P$5,Sayfa3!$S$5))</f>
        <v>0.15000000000000036</v>
      </c>
      <c r="N1419" s="52" t="str">
        <f>IF(E1419="","",IF(K1419&lt;Sayfa3!$P$5,"P",IF(K1419&gt;Sayfa3!$S$5,"P","")))</f>
        <v>P</v>
      </c>
      <c r="O1419" s="53">
        <f t="shared" si="169"/>
        <v>2.2103399999999995</v>
      </c>
      <c r="P1419" s="54">
        <f t="shared" si="170"/>
        <v>8.35</v>
      </c>
      <c r="Q1419" s="55"/>
      <c r="R1419" s="56" t="s">
        <v>35</v>
      </c>
    </row>
    <row r="1420" spans="1:18" s="56" customFormat="1" ht="17.25" customHeight="1" outlineLevel="1">
      <c r="A1420" s="41">
        <f t="shared" si="175"/>
        <v>8.35</v>
      </c>
      <c r="B1420" s="42">
        <f t="shared" si="172"/>
        <v>1409</v>
      </c>
      <c r="C1420" s="43">
        <v>41537</v>
      </c>
      <c r="D1420" s="44" t="str">
        <f t="shared" si="173"/>
        <v>Eylül 2013</v>
      </c>
      <c r="E1420" s="45" t="s">
        <v>35</v>
      </c>
      <c r="F1420" s="46">
        <v>5</v>
      </c>
      <c r="G1420" s="47">
        <v>6</v>
      </c>
      <c r="H1420" s="48">
        <f t="shared" si="174"/>
        <v>30</v>
      </c>
      <c r="I1420" s="57">
        <v>3.7796599999999998</v>
      </c>
      <c r="J1420" s="50">
        <v>3.07</v>
      </c>
      <c r="K1420" s="51">
        <f t="shared" si="176"/>
        <v>0.70965999999999996</v>
      </c>
      <c r="L1420" s="53">
        <f t="shared" si="171"/>
        <v>2.3603399999999999</v>
      </c>
      <c r="M1420" s="51">
        <f>IF(I1420="",0,IF(K1420&lt;0,Sayfa3!$P$5,Sayfa3!$S$5))</f>
        <v>0.15000000000000036</v>
      </c>
      <c r="N1420" s="52" t="str">
        <f>IF(E1420="","",IF(K1420&lt;Sayfa3!$P$5,"P",IF(K1420&gt;Sayfa3!$S$5,"P","")))</f>
        <v>P</v>
      </c>
      <c r="O1420" s="53">
        <f t="shared" ref="O1420:O1483" si="177">IF(N1420="",0,L1420-M1420)</f>
        <v>2.2103399999999995</v>
      </c>
      <c r="P1420" s="54">
        <f t="shared" ref="P1420:P1483" si="178">ROUND(I1420*O1420,2)</f>
        <v>8.35</v>
      </c>
      <c r="Q1420" s="55"/>
      <c r="R1420" s="56" t="s">
        <v>35</v>
      </c>
    </row>
    <row r="1421" spans="1:18" s="56" customFormat="1" ht="17.25" customHeight="1" outlineLevel="1">
      <c r="A1421" s="41">
        <f t="shared" si="175"/>
        <v>8.35</v>
      </c>
      <c r="B1421" s="42">
        <f t="shared" si="172"/>
        <v>1410</v>
      </c>
      <c r="C1421" s="43">
        <v>41537</v>
      </c>
      <c r="D1421" s="44" t="str">
        <f t="shared" si="173"/>
        <v>Eylül 2013</v>
      </c>
      <c r="E1421" s="45" t="s">
        <v>35</v>
      </c>
      <c r="F1421" s="46">
        <v>2</v>
      </c>
      <c r="G1421" s="47">
        <v>6</v>
      </c>
      <c r="H1421" s="48">
        <f t="shared" si="174"/>
        <v>12</v>
      </c>
      <c r="I1421" s="57">
        <v>3.7796599999999998</v>
      </c>
      <c r="J1421" s="50">
        <v>3.07</v>
      </c>
      <c r="K1421" s="51">
        <f t="shared" si="176"/>
        <v>0.70965999999999996</v>
      </c>
      <c r="L1421" s="53">
        <f t="shared" ref="L1421:L1484" si="179">J1421-K1421</f>
        <v>2.3603399999999999</v>
      </c>
      <c r="M1421" s="51">
        <f>IF(I1421="",0,IF(K1421&lt;0,Sayfa3!$P$5,Sayfa3!$S$5))</f>
        <v>0.15000000000000036</v>
      </c>
      <c r="N1421" s="52" t="str">
        <f>IF(E1421="","",IF(K1421&lt;Sayfa3!$P$5,"P",IF(K1421&gt;Sayfa3!$S$5,"P","")))</f>
        <v>P</v>
      </c>
      <c r="O1421" s="53">
        <f t="shared" si="177"/>
        <v>2.2103399999999995</v>
      </c>
      <c r="P1421" s="54">
        <f t="shared" si="178"/>
        <v>8.35</v>
      </c>
      <c r="Q1421" s="55"/>
      <c r="R1421" s="56" t="s">
        <v>35</v>
      </c>
    </row>
    <row r="1422" spans="1:18" s="56" customFormat="1" ht="17.25" customHeight="1" outlineLevel="1">
      <c r="A1422" s="41">
        <f t="shared" si="175"/>
        <v>8.35</v>
      </c>
      <c r="B1422" s="42">
        <f t="shared" ref="B1422:B1485" si="180">IF(C1422&lt;&gt;"",B1421+1,"")</f>
        <v>1411</v>
      </c>
      <c r="C1422" s="43">
        <v>41537</v>
      </c>
      <c r="D1422" s="44" t="str">
        <f t="shared" ref="D1422:D1485" si="181">IF(C1422="","",CONCATENATE(TEXT(C1422,"AAAA")," ",TEXT(C1422,"YYYY")))</f>
        <v>Eylül 2013</v>
      </c>
      <c r="E1422" s="45" t="s">
        <v>35</v>
      </c>
      <c r="F1422" s="46">
        <v>7</v>
      </c>
      <c r="G1422" s="47">
        <v>6</v>
      </c>
      <c r="H1422" s="48">
        <f t="shared" ref="H1422:H1485" si="182">ROUND(F1422*G1422,2)</f>
        <v>42</v>
      </c>
      <c r="I1422" s="57">
        <v>3.7796599999999998</v>
      </c>
      <c r="J1422" s="50">
        <v>3.07</v>
      </c>
      <c r="K1422" s="51">
        <f t="shared" si="176"/>
        <v>0.70965999999999996</v>
      </c>
      <c r="L1422" s="53">
        <f t="shared" si="179"/>
        <v>2.3603399999999999</v>
      </c>
      <c r="M1422" s="51">
        <f>IF(I1422="",0,IF(K1422&lt;0,Sayfa3!$P$5,Sayfa3!$S$5))</f>
        <v>0.15000000000000036</v>
      </c>
      <c r="N1422" s="52" t="str">
        <f>IF(E1422="","",IF(K1422&lt;Sayfa3!$P$5,"P",IF(K1422&gt;Sayfa3!$S$5,"P","")))</f>
        <v>P</v>
      </c>
      <c r="O1422" s="53">
        <f t="shared" si="177"/>
        <v>2.2103399999999995</v>
      </c>
      <c r="P1422" s="54">
        <f t="shared" si="178"/>
        <v>8.35</v>
      </c>
      <c r="Q1422" s="55"/>
      <c r="R1422" s="56" t="s">
        <v>35</v>
      </c>
    </row>
    <row r="1423" spans="1:18" s="56" customFormat="1" ht="17.25" customHeight="1" outlineLevel="1">
      <c r="A1423" s="41">
        <f t="shared" si="175"/>
        <v>8.35</v>
      </c>
      <c r="B1423" s="42">
        <f t="shared" si="180"/>
        <v>1412</v>
      </c>
      <c r="C1423" s="43">
        <v>41537</v>
      </c>
      <c r="D1423" s="44" t="str">
        <f t="shared" si="181"/>
        <v>Eylül 2013</v>
      </c>
      <c r="E1423" s="45" t="s">
        <v>35</v>
      </c>
      <c r="F1423" s="46">
        <v>3</v>
      </c>
      <c r="G1423" s="47">
        <v>6</v>
      </c>
      <c r="H1423" s="48">
        <f t="shared" si="182"/>
        <v>18</v>
      </c>
      <c r="I1423" s="57">
        <v>3.7796599999999998</v>
      </c>
      <c r="J1423" s="50">
        <v>3.07</v>
      </c>
      <c r="K1423" s="51">
        <f t="shared" si="176"/>
        <v>0.70965999999999996</v>
      </c>
      <c r="L1423" s="53">
        <f t="shared" si="179"/>
        <v>2.3603399999999999</v>
      </c>
      <c r="M1423" s="51">
        <f>IF(I1423="",0,IF(K1423&lt;0,Sayfa3!$P$5,Sayfa3!$S$5))</f>
        <v>0.15000000000000036</v>
      </c>
      <c r="N1423" s="52" t="str">
        <f>IF(E1423="","",IF(K1423&lt;Sayfa3!$P$5,"P",IF(K1423&gt;Sayfa3!$S$5,"P","")))</f>
        <v>P</v>
      </c>
      <c r="O1423" s="53">
        <f t="shared" si="177"/>
        <v>2.2103399999999995</v>
      </c>
      <c r="P1423" s="54">
        <f t="shared" si="178"/>
        <v>8.35</v>
      </c>
      <c r="Q1423" s="55"/>
      <c r="R1423" s="56" t="s">
        <v>35</v>
      </c>
    </row>
    <row r="1424" spans="1:18" s="56" customFormat="1" ht="17.25" customHeight="1" outlineLevel="1">
      <c r="A1424" s="41">
        <f t="shared" si="175"/>
        <v>8.35</v>
      </c>
      <c r="B1424" s="42">
        <f t="shared" si="180"/>
        <v>1413</v>
      </c>
      <c r="C1424" s="43">
        <v>41541</v>
      </c>
      <c r="D1424" s="44" t="str">
        <f t="shared" si="181"/>
        <v>Eylül 2013</v>
      </c>
      <c r="E1424" s="45" t="s">
        <v>35</v>
      </c>
      <c r="F1424" s="46">
        <v>7</v>
      </c>
      <c r="G1424" s="47">
        <v>6</v>
      </c>
      <c r="H1424" s="48">
        <f t="shared" si="182"/>
        <v>42</v>
      </c>
      <c r="I1424" s="57">
        <v>3.7796610169491527</v>
      </c>
      <c r="J1424" s="50">
        <v>3.07</v>
      </c>
      <c r="K1424" s="51">
        <f t="shared" si="176"/>
        <v>0.70966101694915285</v>
      </c>
      <c r="L1424" s="53">
        <f t="shared" si="179"/>
        <v>2.360338983050847</v>
      </c>
      <c r="M1424" s="51">
        <f>IF(I1424="",0,IF(K1424&lt;0,Sayfa3!$P$5,Sayfa3!$S$5))</f>
        <v>0.15000000000000036</v>
      </c>
      <c r="N1424" s="52" t="str">
        <f>IF(E1424="","",IF(K1424&lt;Sayfa3!$P$5,"P",IF(K1424&gt;Sayfa3!$S$5,"P","")))</f>
        <v>P</v>
      </c>
      <c r="O1424" s="53">
        <f t="shared" si="177"/>
        <v>2.2103389830508466</v>
      </c>
      <c r="P1424" s="54">
        <f t="shared" si="178"/>
        <v>8.35</v>
      </c>
      <c r="Q1424" s="55"/>
      <c r="R1424" s="56" t="s">
        <v>35</v>
      </c>
    </row>
    <row r="1425" spans="1:18" s="56" customFormat="1" ht="17.25" customHeight="1" outlineLevel="1">
      <c r="A1425" s="41">
        <f t="shared" ref="A1425:A1489" si="183">IF(P1425="","",P1425)</f>
        <v>8.35</v>
      </c>
      <c r="B1425" s="42">
        <f t="shared" si="180"/>
        <v>1414</v>
      </c>
      <c r="C1425" s="43">
        <v>41541</v>
      </c>
      <c r="D1425" s="44" t="str">
        <f t="shared" si="181"/>
        <v>Eylül 2013</v>
      </c>
      <c r="E1425" s="45" t="s">
        <v>35</v>
      </c>
      <c r="F1425" s="46">
        <v>3</v>
      </c>
      <c r="G1425" s="47">
        <v>6</v>
      </c>
      <c r="H1425" s="48">
        <f t="shared" si="182"/>
        <v>18</v>
      </c>
      <c r="I1425" s="57">
        <v>3.7796610169491527</v>
      </c>
      <c r="J1425" s="50">
        <v>3.07</v>
      </c>
      <c r="K1425" s="51">
        <f t="shared" si="176"/>
        <v>0.70966101694915285</v>
      </c>
      <c r="L1425" s="53">
        <f t="shared" si="179"/>
        <v>2.360338983050847</v>
      </c>
      <c r="M1425" s="51">
        <f>IF(I1425="",0,IF(K1425&lt;0,Sayfa3!$P$5,Sayfa3!$S$5))</f>
        <v>0.15000000000000036</v>
      </c>
      <c r="N1425" s="52" t="str">
        <f>IF(E1425="","",IF(K1425&lt;Sayfa3!$P$5,"P",IF(K1425&gt;Sayfa3!$S$5,"P","")))</f>
        <v>P</v>
      </c>
      <c r="O1425" s="53">
        <f t="shared" si="177"/>
        <v>2.2103389830508466</v>
      </c>
      <c r="P1425" s="54">
        <f t="shared" si="178"/>
        <v>8.35</v>
      </c>
      <c r="Q1425" s="55"/>
      <c r="R1425" s="56" t="s">
        <v>35</v>
      </c>
    </row>
    <row r="1426" spans="1:18" s="56" customFormat="1" ht="17.25" customHeight="1" outlineLevel="1">
      <c r="A1426" s="41">
        <f t="shared" si="183"/>
        <v>8.35</v>
      </c>
      <c r="B1426" s="42">
        <f t="shared" si="180"/>
        <v>1415</v>
      </c>
      <c r="C1426" s="43">
        <v>41541</v>
      </c>
      <c r="D1426" s="44" t="str">
        <f t="shared" si="181"/>
        <v>Eylül 2013</v>
      </c>
      <c r="E1426" s="45" t="s">
        <v>35</v>
      </c>
      <c r="F1426" s="46">
        <v>5</v>
      </c>
      <c r="G1426" s="47">
        <v>6</v>
      </c>
      <c r="H1426" s="48">
        <f t="shared" si="182"/>
        <v>30</v>
      </c>
      <c r="I1426" s="57">
        <v>3.7796610169491527</v>
      </c>
      <c r="J1426" s="50">
        <v>3.07</v>
      </c>
      <c r="K1426" s="51">
        <f t="shared" si="176"/>
        <v>0.70966101694915285</v>
      </c>
      <c r="L1426" s="53">
        <f t="shared" si="179"/>
        <v>2.360338983050847</v>
      </c>
      <c r="M1426" s="51">
        <f>IF(I1426="",0,IF(K1426&lt;0,Sayfa3!$P$5,Sayfa3!$S$5))</f>
        <v>0.15000000000000036</v>
      </c>
      <c r="N1426" s="52" t="str">
        <f>IF(E1426="","",IF(K1426&lt;Sayfa3!$P$5,"P",IF(K1426&gt;Sayfa3!$S$5,"P","")))</f>
        <v>P</v>
      </c>
      <c r="O1426" s="53">
        <f t="shared" si="177"/>
        <v>2.2103389830508466</v>
      </c>
      <c r="P1426" s="54">
        <f t="shared" si="178"/>
        <v>8.35</v>
      </c>
      <c r="Q1426" s="55"/>
      <c r="R1426" s="56" t="s">
        <v>35</v>
      </c>
    </row>
    <row r="1427" spans="1:18" s="56" customFormat="1" ht="17.25" customHeight="1" outlineLevel="1">
      <c r="A1427" s="41">
        <f t="shared" si="183"/>
        <v>8.35</v>
      </c>
      <c r="B1427" s="42">
        <f t="shared" si="180"/>
        <v>1416</v>
      </c>
      <c r="C1427" s="43">
        <v>41541</v>
      </c>
      <c r="D1427" s="44" t="str">
        <f t="shared" si="181"/>
        <v>Eylül 2013</v>
      </c>
      <c r="E1427" s="45" t="s">
        <v>35</v>
      </c>
      <c r="F1427" s="46">
        <v>2</v>
      </c>
      <c r="G1427" s="47">
        <v>6</v>
      </c>
      <c r="H1427" s="48">
        <f t="shared" si="182"/>
        <v>12</v>
      </c>
      <c r="I1427" s="57">
        <v>3.7796610169491527</v>
      </c>
      <c r="J1427" s="50">
        <v>3.07</v>
      </c>
      <c r="K1427" s="51">
        <f t="shared" si="176"/>
        <v>0.70966101694915285</v>
      </c>
      <c r="L1427" s="53">
        <f t="shared" si="179"/>
        <v>2.360338983050847</v>
      </c>
      <c r="M1427" s="51">
        <f>IF(I1427="",0,IF(K1427&lt;0,Sayfa3!$P$5,Sayfa3!$S$5))</f>
        <v>0.15000000000000036</v>
      </c>
      <c r="N1427" s="52" t="str">
        <f>IF(E1427="","",IF(K1427&lt;Sayfa3!$P$5,"P",IF(K1427&gt;Sayfa3!$S$5,"P","")))</f>
        <v>P</v>
      </c>
      <c r="O1427" s="53">
        <f t="shared" si="177"/>
        <v>2.2103389830508466</v>
      </c>
      <c r="P1427" s="54">
        <f t="shared" si="178"/>
        <v>8.35</v>
      </c>
      <c r="Q1427" s="55"/>
      <c r="R1427" s="56" t="s">
        <v>35</v>
      </c>
    </row>
    <row r="1428" spans="1:18" s="56" customFormat="1" ht="17.25" customHeight="1" outlineLevel="1">
      <c r="A1428" s="41">
        <f t="shared" si="183"/>
        <v>8.35</v>
      </c>
      <c r="B1428" s="42">
        <f t="shared" si="180"/>
        <v>1417</v>
      </c>
      <c r="C1428" s="43">
        <v>41541</v>
      </c>
      <c r="D1428" s="44" t="str">
        <f t="shared" si="181"/>
        <v>Eylül 2013</v>
      </c>
      <c r="E1428" s="45" t="s">
        <v>35</v>
      </c>
      <c r="F1428" s="46">
        <v>2</v>
      </c>
      <c r="G1428" s="47">
        <v>6</v>
      </c>
      <c r="H1428" s="48">
        <f t="shared" si="182"/>
        <v>12</v>
      </c>
      <c r="I1428" s="57">
        <v>3.7796610169491527</v>
      </c>
      <c r="J1428" s="50">
        <v>3.07</v>
      </c>
      <c r="K1428" s="51">
        <f t="shared" si="176"/>
        <v>0.70966101694915285</v>
      </c>
      <c r="L1428" s="53">
        <f t="shared" si="179"/>
        <v>2.360338983050847</v>
      </c>
      <c r="M1428" s="51">
        <f>IF(I1428="",0,IF(K1428&lt;0,Sayfa3!$P$5,Sayfa3!$S$5))</f>
        <v>0.15000000000000036</v>
      </c>
      <c r="N1428" s="52" t="str">
        <f>IF(E1428="","",IF(K1428&lt;Sayfa3!$P$5,"P",IF(K1428&gt;Sayfa3!$S$5,"P","")))</f>
        <v>P</v>
      </c>
      <c r="O1428" s="53">
        <f t="shared" si="177"/>
        <v>2.2103389830508466</v>
      </c>
      <c r="P1428" s="54">
        <f t="shared" si="178"/>
        <v>8.35</v>
      </c>
      <c r="Q1428" s="55"/>
      <c r="R1428" s="56" t="s">
        <v>35</v>
      </c>
    </row>
    <row r="1429" spans="1:18" s="56" customFormat="1" ht="17.25" customHeight="1" outlineLevel="1">
      <c r="A1429" s="41">
        <f t="shared" si="183"/>
        <v>8.35</v>
      </c>
      <c r="B1429" s="42">
        <f t="shared" si="180"/>
        <v>1418</v>
      </c>
      <c r="C1429" s="43">
        <v>41541</v>
      </c>
      <c r="D1429" s="44" t="str">
        <f t="shared" si="181"/>
        <v>Eylül 2013</v>
      </c>
      <c r="E1429" s="45" t="s">
        <v>35</v>
      </c>
      <c r="F1429" s="46">
        <v>3</v>
      </c>
      <c r="G1429" s="47">
        <v>6</v>
      </c>
      <c r="H1429" s="48">
        <f t="shared" si="182"/>
        <v>18</v>
      </c>
      <c r="I1429" s="57">
        <v>3.7796610169491527</v>
      </c>
      <c r="J1429" s="50">
        <v>3.07</v>
      </c>
      <c r="K1429" s="51">
        <f t="shared" si="176"/>
        <v>0.70966101694915285</v>
      </c>
      <c r="L1429" s="53">
        <f t="shared" si="179"/>
        <v>2.360338983050847</v>
      </c>
      <c r="M1429" s="51">
        <f>IF(I1429="",0,IF(K1429&lt;0,Sayfa3!$P$5,Sayfa3!$S$5))</f>
        <v>0.15000000000000036</v>
      </c>
      <c r="N1429" s="52" t="str">
        <f>IF(E1429="","",IF(K1429&lt;Sayfa3!$P$5,"P",IF(K1429&gt;Sayfa3!$S$5,"P","")))</f>
        <v>P</v>
      </c>
      <c r="O1429" s="53">
        <f t="shared" si="177"/>
        <v>2.2103389830508466</v>
      </c>
      <c r="P1429" s="54">
        <f t="shared" si="178"/>
        <v>8.35</v>
      </c>
      <c r="Q1429" s="55"/>
      <c r="R1429" s="56" t="s">
        <v>35</v>
      </c>
    </row>
    <row r="1430" spans="1:18" s="56" customFormat="1" ht="17.25" customHeight="1" outlineLevel="1">
      <c r="A1430" s="41">
        <f t="shared" si="183"/>
        <v>8.35</v>
      </c>
      <c r="B1430" s="42">
        <f t="shared" si="180"/>
        <v>1419</v>
      </c>
      <c r="C1430" s="43">
        <v>41547</v>
      </c>
      <c r="D1430" s="44" t="str">
        <f t="shared" si="181"/>
        <v>Eylül 2013</v>
      </c>
      <c r="E1430" s="45" t="s">
        <v>35</v>
      </c>
      <c r="F1430" s="46">
        <v>7</v>
      </c>
      <c r="G1430" s="47">
        <v>6</v>
      </c>
      <c r="H1430" s="48">
        <f t="shared" si="182"/>
        <v>42</v>
      </c>
      <c r="I1430" s="57">
        <v>3.7796610169491527</v>
      </c>
      <c r="J1430" s="50">
        <v>3.07</v>
      </c>
      <c r="K1430" s="51">
        <f t="shared" si="176"/>
        <v>0.70966101694915285</v>
      </c>
      <c r="L1430" s="53">
        <f t="shared" si="179"/>
        <v>2.360338983050847</v>
      </c>
      <c r="M1430" s="51">
        <f>IF(I1430="",0,IF(K1430&lt;0,Sayfa3!$P$5,Sayfa3!$S$5))</f>
        <v>0.15000000000000036</v>
      </c>
      <c r="N1430" s="52" t="str">
        <f>IF(E1430="","",IF(K1430&lt;Sayfa3!$P$5,"P",IF(K1430&gt;Sayfa3!$S$5,"P","")))</f>
        <v>P</v>
      </c>
      <c r="O1430" s="53">
        <f t="shared" si="177"/>
        <v>2.2103389830508466</v>
      </c>
      <c r="P1430" s="54">
        <f t="shared" si="178"/>
        <v>8.35</v>
      </c>
      <c r="Q1430" s="55"/>
      <c r="R1430" s="56" t="s">
        <v>35</v>
      </c>
    </row>
    <row r="1431" spans="1:18" s="56" customFormat="1" ht="17.25" customHeight="1" outlineLevel="1">
      <c r="A1431" s="41">
        <f t="shared" si="183"/>
        <v>8.35</v>
      </c>
      <c r="B1431" s="42">
        <f t="shared" si="180"/>
        <v>1420</v>
      </c>
      <c r="C1431" s="43">
        <v>41547</v>
      </c>
      <c r="D1431" s="44" t="str">
        <f t="shared" si="181"/>
        <v>Eylül 2013</v>
      </c>
      <c r="E1431" s="45" t="s">
        <v>35</v>
      </c>
      <c r="F1431" s="46">
        <v>3</v>
      </c>
      <c r="G1431" s="47">
        <v>6</v>
      </c>
      <c r="H1431" s="48">
        <f t="shared" si="182"/>
        <v>18</v>
      </c>
      <c r="I1431" s="57">
        <v>3.7796610169491527</v>
      </c>
      <c r="J1431" s="50">
        <v>3.07</v>
      </c>
      <c r="K1431" s="51">
        <f t="shared" si="176"/>
        <v>0.70966101694915285</v>
      </c>
      <c r="L1431" s="53">
        <f t="shared" si="179"/>
        <v>2.360338983050847</v>
      </c>
      <c r="M1431" s="51">
        <f>IF(I1431="",0,IF(K1431&lt;0,Sayfa3!$P$5,Sayfa3!$S$5))</f>
        <v>0.15000000000000036</v>
      </c>
      <c r="N1431" s="52" t="str">
        <f>IF(E1431="","",IF(K1431&lt;Sayfa3!$P$5,"P",IF(K1431&gt;Sayfa3!$S$5,"P","")))</f>
        <v>P</v>
      </c>
      <c r="O1431" s="53">
        <f t="shared" si="177"/>
        <v>2.2103389830508466</v>
      </c>
      <c r="P1431" s="54">
        <f t="shared" si="178"/>
        <v>8.35</v>
      </c>
      <c r="Q1431" s="55"/>
      <c r="R1431" s="56" t="s">
        <v>35</v>
      </c>
    </row>
    <row r="1432" spans="1:18" s="56" customFormat="1" ht="17.25" customHeight="1" outlineLevel="1">
      <c r="A1432" s="41">
        <f t="shared" si="183"/>
        <v>8.35</v>
      </c>
      <c r="B1432" s="42">
        <f t="shared" si="180"/>
        <v>1421</v>
      </c>
      <c r="C1432" s="43">
        <v>41547</v>
      </c>
      <c r="D1432" s="44" t="str">
        <f t="shared" si="181"/>
        <v>Eylül 2013</v>
      </c>
      <c r="E1432" s="45" t="s">
        <v>35</v>
      </c>
      <c r="F1432" s="46">
        <v>7</v>
      </c>
      <c r="G1432" s="47">
        <v>6</v>
      </c>
      <c r="H1432" s="48">
        <f t="shared" si="182"/>
        <v>42</v>
      </c>
      <c r="I1432" s="57">
        <v>3.7796610169491527</v>
      </c>
      <c r="J1432" s="50">
        <v>3.07</v>
      </c>
      <c r="K1432" s="51">
        <f t="shared" si="176"/>
        <v>0.70966101694915285</v>
      </c>
      <c r="L1432" s="53">
        <f t="shared" si="179"/>
        <v>2.360338983050847</v>
      </c>
      <c r="M1432" s="51">
        <f>IF(I1432="",0,IF(K1432&lt;0,Sayfa3!$P$5,Sayfa3!$S$5))</f>
        <v>0.15000000000000036</v>
      </c>
      <c r="N1432" s="52" t="str">
        <f>IF(E1432="","",IF(K1432&lt;Sayfa3!$P$5,"P",IF(K1432&gt;Sayfa3!$S$5,"P","")))</f>
        <v>P</v>
      </c>
      <c r="O1432" s="53">
        <f t="shared" si="177"/>
        <v>2.2103389830508466</v>
      </c>
      <c r="P1432" s="54">
        <f t="shared" si="178"/>
        <v>8.35</v>
      </c>
      <c r="Q1432" s="55"/>
      <c r="R1432" s="56" t="s">
        <v>35</v>
      </c>
    </row>
    <row r="1433" spans="1:18" s="56" customFormat="1" ht="17.25" customHeight="1" outlineLevel="1">
      <c r="A1433" s="41">
        <f t="shared" si="183"/>
        <v>8.35</v>
      </c>
      <c r="B1433" s="42">
        <f t="shared" si="180"/>
        <v>1422</v>
      </c>
      <c r="C1433" s="43">
        <v>41547</v>
      </c>
      <c r="D1433" s="44" t="str">
        <f t="shared" si="181"/>
        <v>Eylül 2013</v>
      </c>
      <c r="E1433" s="45" t="s">
        <v>35</v>
      </c>
      <c r="F1433" s="46">
        <v>3</v>
      </c>
      <c r="G1433" s="47">
        <v>6</v>
      </c>
      <c r="H1433" s="48">
        <f t="shared" si="182"/>
        <v>18</v>
      </c>
      <c r="I1433" s="57">
        <v>3.7796610169491527</v>
      </c>
      <c r="J1433" s="50">
        <v>3.07</v>
      </c>
      <c r="K1433" s="51">
        <f t="shared" si="176"/>
        <v>0.70966101694915285</v>
      </c>
      <c r="L1433" s="53">
        <f t="shared" si="179"/>
        <v>2.360338983050847</v>
      </c>
      <c r="M1433" s="51">
        <f>IF(I1433="",0,IF(K1433&lt;0,Sayfa3!$P$5,Sayfa3!$S$5))</f>
        <v>0.15000000000000036</v>
      </c>
      <c r="N1433" s="52" t="str">
        <f>IF(E1433="","",IF(K1433&lt;Sayfa3!$P$5,"P",IF(K1433&gt;Sayfa3!$S$5,"P","")))</f>
        <v>P</v>
      </c>
      <c r="O1433" s="53">
        <f t="shared" si="177"/>
        <v>2.2103389830508466</v>
      </c>
      <c r="P1433" s="54">
        <f t="shared" si="178"/>
        <v>8.35</v>
      </c>
      <c r="Q1433" s="55"/>
      <c r="R1433" s="56" t="s">
        <v>35</v>
      </c>
    </row>
    <row r="1434" spans="1:18" s="56" customFormat="1" ht="17.25" customHeight="1" outlineLevel="1">
      <c r="A1434" s="41">
        <f t="shared" si="183"/>
        <v>8.35</v>
      </c>
      <c r="B1434" s="42">
        <f t="shared" si="180"/>
        <v>1423</v>
      </c>
      <c r="C1434" s="43">
        <v>41547</v>
      </c>
      <c r="D1434" s="44" t="str">
        <f t="shared" si="181"/>
        <v>Eylül 2013</v>
      </c>
      <c r="E1434" s="45" t="s">
        <v>35</v>
      </c>
      <c r="F1434" s="46">
        <v>7</v>
      </c>
      <c r="G1434" s="47">
        <v>6</v>
      </c>
      <c r="H1434" s="48">
        <f t="shared" si="182"/>
        <v>42</v>
      </c>
      <c r="I1434" s="57">
        <v>3.7796610169491527</v>
      </c>
      <c r="J1434" s="50">
        <v>3.07</v>
      </c>
      <c r="K1434" s="51">
        <f t="shared" si="176"/>
        <v>0.70966101694915285</v>
      </c>
      <c r="L1434" s="53">
        <f t="shared" si="179"/>
        <v>2.360338983050847</v>
      </c>
      <c r="M1434" s="51">
        <f>IF(I1434="",0,IF(K1434&lt;0,Sayfa3!$P$5,Sayfa3!$S$5))</f>
        <v>0.15000000000000036</v>
      </c>
      <c r="N1434" s="52" t="str">
        <f>IF(E1434="","",IF(K1434&lt;Sayfa3!$P$5,"P",IF(K1434&gt;Sayfa3!$S$5,"P","")))</f>
        <v>P</v>
      </c>
      <c r="O1434" s="53">
        <f t="shared" si="177"/>
        <v>2.2103389830508466</v>
      </c>
      <c r="P1434" s="54">
        <f t="shared" si="178"/>
        <v>8.35</v>
      </c>
      <c r="Q1434" s="55"/>
      <c r="R1434" s="56" t="s">
        <v>35</v>
      </c>
    </row>
    <row r="1435" spans="1:18" s="56" customFormat="1" ht="17.25" customHeight="1" outlineLevel="1">
      <c r="A1435" s="41">
        <f t="shared" si="183"/>
        <v>8.35</v>
      </c>
      <c r="B1435" s="42">
        <f t="shared" si="180"/>
        <v>1424</v>
      </c>
      <c r="C1435" s="43">
        <v>41547</v>
      </c>
      <c r="D1435" s="44" t="str">
        <f t="shared" si="181"/>
        <v>Eylül 2013</v>
      </c>
      <c r="E1435" s="45" t="s">
        <v>35</v>
      </c>
      <c r="F1435" s="46">
        <v>3</v>
      </c>
      <c r="G1435" s="47">
        <v>6</v>
      </c>
      <c r="H1435" s="48">
        <f t="shared" si="182"/>
        <v>18</v>
      </c>
      <c r="I1435" s="57">
        <v>3.7796610169491527</v>
      </c>
      <c r="J1435" s="50">
        <v>3.07</v>
      </c>
      <c r="K1435" s="51">
        <f t="shared" si="176"/>
        <v>0.70966101694915285</v>
      </c>
      <c r="L1435" s="53">
        <f t="shared" si="179"/>
        <v>2.360338983050847</v>
      </c>
      <c r="M1435" s="51">
        <f>IF(I1435="",0,IF(K1435&lt;0,Sayfa3!$P$5,Sayfa3!$S$5))</f>
        <v>0.15000000000000036</v>
      </c>
      <c r="N1435" s="52" t="str">
        <f>IF(E1435="","",IF(K1435&lt;Sayfa3!$P$5,"P",IF(K1435&gt;Sayfa3!$S$5,"P","")))</f>
        <v>P</v>
      </c>
      <c r="O1435" s="53">
        <f t="shared" si="177"/>
        <v>2.2103389830508466</v>
      </c>
      <c r="P1435" s="54">
        <f t="shared" si="178"/>
        <v>8.35</v>
      </c>
      <c r="Q1435" s="55"/>
      <c r="R1435" s="56" t="s">
        <v>35</v>
      </c>
    </row>
    <row r="1436" spans="1:18" s="56" customFormat="1" ht="17.25" customHeight="1" outlineLevel="1">
      <c r="A1436" s="41">
        <f t="shared" si="183"/>
        <v>8.35</v>
      </c>
      <c r="B1436" s="42">
        <f t="shared" si="180"/>
        <v>1425</v>
      </c>
      <c r="C1436" s="43">
        <v>41547</v>
      </c>
      <c r="D1436" s="44" t="str">
        <f t="shared" si="181"/>
        <v>Eylül 2013</v>
      </c>
      <c r="E1436" s="45" t="s">
        <v>35</v>
      </c>
      <c r="F1436" s="46">
        <v>7</v>
      </c>
      <c r="G1436" s="47">
        <v>6</v>
      </c>
      <c r="H1436" s="48">
        <f t="shared" si="182"/>
        <v>42</v>
      </c>
      <c r="I1436" s="57">
        <v>3.7796610169491527</v>
      </c>
      <c r="J1436" s="50">
        <v>3.07</v>
      </c>
      <c r="K1436" s="51">
        <f t="shared" si="176"/>
        <v>0.70966101694915285</v>
      </c>
      <c r="L1436" s="53">
        <f t="shared" si="179"/>
        <v>2.360338983050847</v>
      </c>
      <c r="M1436" s="51">
        <f>IF(I1436="",0,IF(K1436&lt;0,Sayfa3!$P$5,Sayfa3!$S$5))</f>
        <v>0.15000000000000036</v>
      </c>
      <c r="N1436" s="52" t="str">
        <f>IF(E1436="","",IF(K1436&lt;Sayfa3!$P$5,"P",IF(K1436&gt;Sayfa3!$S$5,"P","")))</f>
        <v>P</v>
      </c>
      <c r="O1436" s="53">
        <f t="shared" si="177"/>
        <v>2.2103389830508466</v>
      </c>
      <c r="P1436" s="54">
        <f t="shared" si="178"/>
        <v>8.35</v>
      </c>
      <c r="Q1436" s="55"/>
      <c r="R1436" s="56" t="s">
        <v>35</v>
      </c>
    </row>
    <row r="1437" spans="1:18" s="56" customFormat="1" ht="17.25" customHeight="1" outlineLevel="1">
      <c r="A1437" s="41">
        <f t="shared" si="183"/>
        <v>8.35</v>
      </c>
      <c r="B1437" s="42">
        <f t="shared" si="180"/>
        <v>1426</v>
      </c>
      <c r="C1437" s="43">
        <v>41547</v>
      </c>
      <c r="D1437" s="44" t="str">
        <f t="shared" si="181"/>
        <v>Eylül 2013</v>
      </c>
      <c r="E1437" s="45" t="s">
        <v>35</v>
      </c>
      <c r="F1437" s="46">
        <v>3</v>
      </c>
      <c r="G1437" s="47">
        <v>6</v>
      </c>
      <c r="H1437" s="48">
        <f t="shared" si="182"/>
        <v>18</v>
      </c>
      <c r="I1437" s="57">
        <v>3.7796610169491527</v>
      </c>
      <c r="J1437" s="50">
        <v>3.07</v>
      </c>
      <c r="K1437" s="51">
        <f t="shared" si="176"/>
        <v>0.70966101694915285</v>
      </c>
      <c r="L1437" s="53">
        <f t="shared" si="179"/>
        <v>2.360338983050847</v>
      </c>
      <c r="M1437" s="51">
        <f>IF(I1437="",0,IF(K1437&lt;0,Sayfa3!$P$5,Sayfa3!$S$5))</f>
        <v>0.15000000000000036</v>
      </c>
      <c r="N1437" s="52" t="str">
        <f>IF(E1437="","",IF(K1437&lt;Sayfa3!$P$5,"P",IF(K1437&gt;Sayfa3!$S$5,"P","")))</f>
        <v>P</v>
      </c>
      <c r="O1437" s="53">
        <f t="shared" si="177"/>
        <v>2.2103389830508466</v>
      </c>
      <c r="P1437" s="54">
        <f t="shared" si="178"/>
        <v>8.35</v>
      </c>
      <c r="Q1437" s="55"/>
      <c r="R1437" s="56" t="s">
        <v>35</v>
      </c>
    </row>
    <row r="1438" spans="1:18" s="56" customFormat="1" ht="17.25" customHeight="1" outlineLevel="1">
      <c r="A1438" s="41">
        <f t="shared" si="183"/>
        <v>8.35</v>
      </c>
      <c r="B1438" s="42">
        <f t="shared" si="180"/>
        <v>1427</v>
      </c>
      <c r="C1438" s="43">
        <v>41547</v>
      </c>
      <c r="D1438" s="44" t="str">
        <f t="shared" si="181"/>
        <v>Eylül 2013</v>
      </c>
      <c r="E1438" s="45" t="s">
        <v>35</v>
      </c>
      <c r="F1438" s="46">
        <v>4</v>
      </c>
      <c r="G1438" s="47">
        <v>6</v>
      </c>
      <c r="H1438" s="48">
        <f t="shared" si="182"/>
        <v>24</v>
      </c>
      <c r="I1438" s="57">
        <v>3.7796610169491527</v>
      </c>
      <c r="J1438" s="50">
        <v>3.07</v>
      </c>
      <c r="K1438" s="51">
        <f t="shared" ref="K1438:K1501" si="184">I1438-J1438</f>
        <v>0.70966101694915285</v>
      </c>
      <c r="L1438" s="53">
        <f t="shared" si="179"/>
        <v>2.360338983050847</v>
      </c>
      <c r="M1438" s="51">
        <f>IF(I1438="",0,IF(K1438&lt;0,Sayfa3!$P$5,Sayfa3!$S$5))</f>
        <v>0.15000000000000036</v>
      </c>
      <c r="N1438" s="52" t="str">
        <f>IF(E1438="","",IF(K1438&lt;Sayfa3!$P$5,"P",IF(K1438&gt;Sayfa3!$S$5,"P","")))</f>
        <v>P</v>
      </c>
      <c r="O1438" s="53">
        <f t="shared" si="177"/>
        <v>2.2103389830508466</v>
      </c>
      <c r="P1438" s="54">
        <f t="shared" si="178"/>
        <v>8.35</v>
      </c>
      <c r="Q1438" s="55"/>
      <c r="R1438" s="56" t="s">
        <v>35</v>
      </c>
    </row>
    <row r="1439" spans="1:18" s="56" customFormat="1" ht="17.25" customHeight="1" outlineLevel="1">
      <c r="A1439" s="41">
        <f t="shared" si="183"/>
        <v>8.35</v>
      </c>
      <c r="B1439" s="42">
        <f t="shared" si="180"/>
        <v>1428</v>
      </c>
      <c r="C1439" s="43">
        <v>41548</v>
      </c>
      <c r="D1439" s="44" t="str">
        <f t="shared" si="181"/>
        <v>Ekim 2013</v>
      </c>
      <c r="E1439" s="45" t="s">
        <v>35</v>
      </c>
      <c r="F1439" s="46">
        <v>7</v>
      </c>
      <c r="G1439" s="47">
        <v>6</v>
      </c>
      <c r="H1439" s="48">
        <f t="shared" si="182"/>
        <v>42</v>
      </c>
      <c r="I1439" s="57">
        <v>3.7796610169491527</v>
      </c>
      <c r="J1439" s="50">
        <v>3.07</v>
      </c>
      <c r="K1439" s="51">
        <f t="shared" si="184"/>
        <v>0.70966101694915285</v>
      </c>
      <c r="L1439" s="53">
        <f t="shared" si="179"/>
        <v>2.360338983050847</v>
      </c>
      <c r="M1439" s="51">
        <f>IF(I1439="",0,IF(K1439&lt;0,Sayfa3!$P$5,Sayfa3!$S$5))</f>
        <v>0.15000000000000036</v>
      </c>
      <c r="N1439" s="52" t="str">
        <f>IF(E1439="","",IF(K1439&lt;Sayfa3!$P$5,"P",IF(K1439&gt;Sayfa3!$S$5,"P","")))</f>
        <v>P</v>
      </c>
      <c r="O1439" s="53">
        <f t="shared" si="177"/>
        <v>2.2103389830508466</v>
      </c>
      <c r="P1439" s="54">
        <f t="shared" si="178"/>
        <v>8.35</v>
      </c>
      <c r="Q1439" s="55"/>
      <c r="R1439" s="56" t="s">
        <v>35</v>
      </c>
    </row>
    <row r="1440" spans="1:18" s="56" customFormat="1" ht="17.25" customHeight="1" outlineLevel="1">
      <c r="A1440" s="41">
        <f t="shared" si="183"/>
        <v>8.35</v>
      </c>
      <c r="B1440" s="42">
        <f t="shared" si="180"/>
        <v>1429</v>
      </c>
      <c r="C1440" s="43">
        <v>41548</v>
      </c>
      <c r="D1440" s="44" t="str">
        <f t="shared" si="181"/>
        <v>Ekim 2013</v>
      </c>
      <c r="E1440" s="45" t="s">
        <v>35</v>
      </c>
      <c r="F1440" s="46">
        <v>3</v>
      </c>
      <c r="G1440" s="47">
        <v>6</v>
      </c>
      <c r="H1440" s="48">
        <f t="shared" si="182"/>
        <v>18</v>
      </c>
      <c r="I1440" s="57">
        <v>3.7796610169491527</v>
      </c>
      <c r="J1440" s="50">
        <v>3.07</v>
      </c>
      <c r="K1440" s="51">
        <f t="shared" si="184"/>
        <v>0.70966101694915285</v>
      </c>
      <c r="L1440" s="53">
        <f t="shared" si="179"/>
        <v>2.360338983050847</v>
      </c>
      <c r="M1440" s="51">
        <f>IF(I1440="",0,IF(K1440&lt;0,Sayfa3!$P$5,Sayfa3!$S$5))</f>
        <v>0.15000000000000036</v>
      </c>
      <c r="N1440" s="52" t="str">
        <f>IF(E1440="","",IF(K1440&lt;Sayfa3!$P$5,"P",IF(K1440&gt;Sayfa3!$S$5,"P","")))</f>
        <v>P</v>
      </c>
      <c r="O1440" s="53">
        <f t="shared" si="177"/>
        <v>2.2103389830508466</v>
      </c>
      <c r="P1440" s="54">
        <f t="shared" si="178"/>
        <v>8.35</v>
      </c>
      <c r="Q1440" s="55"/>
      <c r="R1440" s="56" t="s">
        <v>35</v>
      </c>
    </row>
    <row r="1441" spans="1:18" s="56" customFormat="1" ht="17.25" customHeight="1" outlineLevel="1">
      <c r="A1441" s="41">
        <f t="shared" si="183"/>
        <v>8.35</v>
      </c>
      <c r="B1441" s="42">
        <f t="shared" si="180"/>
        <v>1430</v>
      </c>
      <c r="C1441" s="43">
        <v>41548</v>
      </c>
      <c r="D1441" s="44" t="str">
        <f t="shared" si="181"/>
        <v>Ekim 2013</v>
      </c>
      <c r="E1441" s="45" t="s">
        <v>35</v>
      </c>
      <c r="F1441" s="46">
        <v>7</v>
      </c>
      <c r="G1441" s="47">
        <v>6</v>
      </c>
      <c r="H1441" s="48">
        <f t="shared" si="182"/>
        <v>42</v>
      </c>
      <c r="I1441" s="57">
        <v>3.7796610169491527</v>
      </c>
      <c r="J1441" s="50">
        <v>3.07</v>
      </c>
      <c r="K1441" s="51">
        <f t="shared" si="184"/>
        <v>0.70966101694915285</v>
      </c>
      <c r="L1441" s="53">
        <f t="shared" si="179"/>
        <v>2.360338983050847</v>
      </c>
      <c r="M1441" s="51">
        <f>IF(I1441="",0,IF(K1441&lt;0,Sayfa3!$P$5,Sayfa3!$S$5))</f>
        <v>0.15000000000000036</v>
      </c>
      <c r="N1441" s="52" t="str">
        <f>IF(E1441="","",IF(K1441&lt;Sayfa3!$P$5,"P",IF(K1441&gt;Sayfa3!$S$5,"P","")))</f>
        <v>P</v>
      </c>
      <c r="O1441" s="53">
        <f t="shared" si="177"/>
        <v>2.2103389830508466</v>
      </c>
      <c r="P1441" s="54">
        <f t="shared" si="178"/>
        <v>8.35</v>
      </c>
      <c r="Q1441" s="55"/>
      <c r="R1441" s="56" t="s">
        <v>35</v>
      </c>
    </row>
    <row r="1442" spans="1:18" s="56" customFormat="1" ht="17.25" customHeight="1" outlineLevel="1">
      <c r="A1442" s="41">
        <f t="shared" si="183"/>
        <v>8.35</v>
      </c>
      <c r="B1442" s="42">
        <f t="shared" si="180"/>
        <v>1431</v>
      </c>
      <c r="C1442" s="43">
        <v>41548</v>
      </c>
      <c r="D1442" s="44" t="str">
        <f t="shared" si="181"/>
        <v>Ekim 2013</v>
      </c>
      <c r="E1442" s="45" t="s">
        <v>35</v>
      </c>
      <c r="F1442" s="46">
        <v>3</v>
      </c>
      <c r="G1442" s="47">
        <v>6</v>
      </c>
      <c r="H1442" s="48">
        <f t="shared" si="182"/>
        <v>18</v>
      </c>
      <c r="I1442" s="57">
        <v>3.7796610169491527</v>
      </c>
      <c r="J1442" s="50">
        <v>3.07</v>
      </c>
      <c r="K1442" s="51">
        <f t="shared" si="184"/>
        <v>0.70966101694915285</v>
      </c>
      <c r="L1442" s="53">
        <f t="shared" si="179"/>
        <v>2.360338983050847</v>
      </c>
      <c r="M1442" s="51">
        <f>IF(I1442="",0,IF(K1442&lt;0,Sayfa3!$P$5,Sayfa3!$S$5))</f>
        <v>0.15000000000000036</v>
      </c>
      <c r="N1442" s="52" t="str">
        <f>IF(E1442="","",IF(K1442&lt;Sayfa3!$P$5,"P",IF(K1442&gt;Sayfa3!$S$5,"P","")))</f>
        <v>P</v>
      </c>
      <c r="O1442" s="53">
        <f t="shared" si="177"/>
        <v>2.2103389830508466</v>
      </c>
      <c r="P1442" s="54">
        <f t="shared" si="178"/>
        <v>8.35</v>
      </c>
      <c r="Q1442" s="55"/>
      <c r="R1442" s="56" t="s">
        <v>35</v>
      </c>
    </row>
    <row r="1443" spans="1:18" s="56" customFormat="1" ht="17.25" customHeight="1" outlineLevel="1">
      <c r="A1443" s="41">
        <f t="shared" si="183"/>
        <v>8.35</v>
      </c>
      <c r="B1443" s="42">
        <f t="shared" si="180"/>
        <v>1432</v>
      </c>
      <c r="C1443" s="43">
        <v>41548</v>
      </c>
      <c r="D1443" s="44" t="str">
        <f t="shared" si="181"/>
        <v>Ekim 2013</v>
      </c>
      <c r="E1443" s="45" t="s">
        <v>35</v>
      </c>
      <c r="F1443" s="46">
        <v>7</v>
      </c>
      <c r="G1443" s="47">
        <v>6</v>
      </c>
      <c r="H1443" s="48">
        <f t="shared" si="182"/>
        <v>42</v>
      </c>
      <c r="I1443" s="57">
        <v>3.7796610169491527</v>
      </c>
      <c r="J1443" s="50">
        <v>3.07</v>
      </c>
      <c r="K1443" s="51">
        <f t="shared" si="184"/>
        <v>0.70966101694915285</v>
      </c>
      <c r="L1443" s="53">
        <f t="shared" si="179"/>
        <v>2.360338983050847</v>
      </c>
      <c r="M1443" s="51">
        <f>IF(I1443="",0,IF(K1443&lt;0,Sayfa3!$P$5,Sayfa3!$S$5))</f>
        <v>0.15000000000000036</v>
      </c>
      <c r="N1443" s="52" t="str">
        <f>IF(E1443="","",IF(K1443&lt;Sayfa3!$P$5,"P",IF(K1443&gt;Sayfa3!$S$5,"P","")))</f>
        <v>P</v>
      </c>
      <c r="O1443" s="53">
        <f t="shared" si="177"/>
        <v>2.2103389830508466</v>
      </c>
      <c r="P1443" s="54">
        <f t="shared" si="178"/>
        <v>8.35</v>
      </c>
      <c r="Q1443" s="55"/>
      <c r="R1443" s="56" t="s">
        <v>35</v>
      </c>
    </row>
    <row r="1444" spans="1:18" s="56" customFormat="1" ht="17.25" customHeight="1" outlineLevel="1">
      <c r="A1444" s="41">
        <f t="shared" si="183"/>
        <v>8.35</v>
      </c>
      <c r="B1444" s="42">
        <f t="shared" si="180"/>
        <v>1433</v>
      </c>
      <c r="C1444" s="43">
        <v>41548</v>
      </c>
      <c r="D1444" s="44" t="str">
        <f t="shared" si="181"/>
        <v>Ekim 2013</v>
      </c>
      <c r="E1444" s="45" t="s">
        <v>35</v>
      </c>
      <c r="F1444" s="46">
        <v>3</v>
      </c>
      <c r="G1444" s="47">
        <v>6</v>
      </c>
      <c r="H1444" s="48">
        <f t="shared" si="182"/>
        <v>18</v>
      </c>
      <c r="I1444" s="57">
        <v>3.7796610169491527</v>
      </c>
      <c r="J1444" s="50">
        <v>3.07</v>
      </c>
      <c r="K1444" s="51">
        <f t="shared" si="184"/>
        <v>0.70966101694915285</v>
      </c>
      <c r="L1444" s="53">
        <f t="shared" si="179"/>
        <v>2.360338983050847</v>
      </c>
      <c r="M1444" s="51">
        <f>IF(I1444="",0,IF(K1444&lt;0,Sayfa3!$P$5,Sayfa3!$S$5))</f>
        <v>0.15000000000000036</v>
      </c>
      <c r="N1444" s="52" t="str">
        <f>IF(E1444="","",IF(K1444&lt;Sayfa3!$P$5,"P",IF(K1444&gt;Sayfa3!$S$5,"P","")))</f>
        <v>P</v>
      </c>
      <c r="O1444" s="53">
        <f t="shared" si="177"/>
        <v>2.2103389830508466</v>
      </c>
      <c r="P1444" s="54">
        <f t="shared" si="178"/>
        <v>8.35</v>
      </c>
      <c r="Q1444" s="55"/>
      <c r="R1444" s="56" t="s">
        <v>35</v>
      </c>
    </row>
    <row r="1445" spans="1:18" s="56" customFormat="1" ht="17.25" customHeight="1" outlineLevel="1">
      <c r="A1445" s="41">
        <f t="shared" si="183"/>
        <v>8.33</v>
      </c>
      <c r="B1445" s="42">
        <f t="shared" si="180"/>
        <v>1434</v>
      </c>
      <c r="C1445" s="43">
        <v>41553</v>
      </c>
      <c r="D1445" s="44" t="str">
        <f t="shared" si="181"/>
        <v>Ekim 2013</v>
      </c>
      <c r="E1445" s="45" t="s">
        <v>35</v>
      </c>
      <c r="F1445" s="46">
        <v>5</v>
      </c>
      <c r="G1445" s="47">
        <v>6</v>
      </c>
      <c r="H1445" s="48">
        <f t="shared" si="182"/>
        <v>30</v>
      </c>
      <c r="I1445" s="57">
        <v>3.7966000000000002</v>
      </c>
      <c r="J1445" s="50">
        <v>3.07</v>
      </c>
      <c r="K1445" s="51">
        <f t="shared" si="184"/>
        <v>0.72660000000000036</v>
      </c>
      <c r="L1445" s="53">
        <f t="shared" si="179"/>
        <v>2.3433999999999995</v>
      </c>
      <c r="M1445" s="51">
        <f>IF(I1445="",0,IF(K1445&lt;0,Sayfa3!$P$5,Sayfa3!$S$5))</f>
        <v>0.15000000000000036</v>
      </c>
      <c r="N1445" s="52" t="str">
        <f>IF(E1445="","",IF(K1445&lt;Sayfa3!$P$5,"P",IF(K1445&gt;Sayfa3!$S$5,"P","")))</f>
        <v>P</v>
      </c>
      <c r="O1445" s="53">
        <f t="shared" si="177"/>
        <v>2.1933999999999991</v>
      </c>
      <c r="P1445" s="54">
        <f t="shared" si="178"/>
        <v>8.33</v>
      </c>
      <c r="Q1445" s="55"/>
      <c r="R1445" s="56" t="s">
        <v>35</v>
      </c>
    </row>
    <row r="1446" spans="1:18" s="56" customFormat="1" ht="17.25" customHeight="1" outlineLevel="1">
      <c r="A1446" s="41">
        <f t="shared" si="183"/>
        <v>8.33</v>
      </c>
      <c r="B1446" s="42">
        <f t="shared" si="180"/>
        <v>1435</v>
      </c>
      <c r="C1446" s="43">
        <v>41553</v>
      </c>
      <c r="D1446" s="44" t="str">
        <f t="shared" si="181"/>
        <v>Ekim 2013</v>
      </c>
      <c r="E1446" s="45" t="s">
        <v>35</v>
      </c>
      <c r="F1446" s="46">
        <v>2</v>
      </c>
      <c r="G1446" s="47">
        <v>6</v>
      </c>
      <c r="H1446" s="48">
        <f t="shared" si="182"/>
        <v>12</v>
      </c>
      <c r="I1446" s="57">
        <v>3.7966000000000002</v>
      </c>
      <c r="J1446" s="50">
        <v>3.07</v>
      </c>
      <c r="K1446" s="51">
        <f t="shared" si="184"/>
        <v>0.72660000000000036</v>
      </c>
      <c r="L1446" s="53">
        <f t="shared" si="179"/>
        <v>2.3433999999999995</v>
      </c>
      <c r="M1446" s="51">
        <f>IF(I1446="",0,IF(K1446&lt;0,Sayfa3!$P$5,Sayfa3!$S$5))</f>
        <v>0.15000000000000036</v>
      </c>
      <c r="N1446" s="52" t="str">
        <f>IF(E1446="","",IF(K1446&lt;Sayfa3!$P$5,"P",IF(K1446&gt;Sayfa3!$S$5,"P","")))</f>
        <v>P</v>
      </c>
      <c r="O1446" s="53">
        <f t="shared" si="177"/>
        <v>2.1933999999999991</v>
      </c>
      <c r="P1446" s="54">
        <f t="shared" si="178"/>
        <v>8.33</v>
      </c>
      <c r="Q1446" s="55"/>
      <c r="R1446" s="56" t="s">
        <v>35</v>
      </c>
    </row>
    <row r="1447" spans="1:18" s="56" customFormat="1" ht="17.25" customHeight="1" outlineLevel="1">
      <c r="A1447" s="41">
        <f t="shared" si="183"/>
        <v>8.33</v>
      </c>
      <c r="B1447" s="42">
        <f t="shared" si="180"/>
        <v>1436</v>
      </c>
      <c r="C1447" s="43">
        <v>41553</v>
      </c>
      <c r="D1447" s="44" t="str">
        <f t="shared" si="181"/>
        <v>Ekim 2013</v>
      </c>
      <c r="E1447" s="45" t="s">
        <v>35</v>
      </c>
      <c r="F1447" s="46">
        <v>8</v>
      </c>
      <c r="G1447" s="47">
        <v>6</v>
      </c>
      <c r="H1447" s="48">
        <f t="shared" si="182"/>
        <v>48</v>
      </c>
      <c r="I1447" s="57">
        <v>3.7966000000000002</v>
      </c>
      <c r="J1447" s="50">
        <v>3.07</v>
      </c>
      <c r="K1447" s="51">
        <f t="shared" si="184"/>
        <v>0.72660000000000036</v>
      </c>
      <c r="L1447" s="53">
        <f t="shared" si="179"/>
        <v>2.3433999999999995</v>
      </c>
      <c r="M1447" s="51">
        <f>IF(I1447="",0,IF(K1447&lt;0,Sayfa3!$P$5,Sayfa3!$S$5))</f>
        <v>0.15000000000000036</v>
      </c>
      <c r="N1447" s="52" t="str">
        <f>IF(E1447="","",IF(K1447&lt;Sayfa3!$P$5,"P",IF(K1447&gt;Sayfa3!$S$5,"P","")))</f>
        <v>P</v>
      </c>
      <c r="O1447" s="53">
        <f t="shared" si="177"/>
        <v>2.1933999999999991</v>
      </c>
      <c r="P1447" s="54">
        <f t="shared" si="178"/>
        <v>8.33</v>
      </c>
      <c r="Q1447" s="55"/>
      <c r="R1447" s="56" t="s">
        <v>35</v>
      </c>
    </row>
    <row r="1448" spans="1:18" s="56" customFormat="1" ht="17.25" customHeight="1" outlineLevel="1">
      <c r="A1448" s="41">
        <f t="shared" si="183"/>
        <v>8.33</v>
      </c>
      <c r="B1448" s="42">
        <f t="shared" si="180"/>
        <v>1437</v>
      </c>
      <c r="C1448" s="43">
        <v>41558</v>
      </c>
      <c r="D1448" s="44" t="str">
        <f t="shared" si="181"/>
        <v>Ekim 2013</v>
      </c>
      <c r="E1448" s="45" t="s">
        <v>35</v>
      </c>
      <c r="F1448" s="46">
        <v>2</v>
      </c>
      <c r="G1448" s="47">
        <v>6</v>
      </c>
      <c r="H1448" s="48">
        <f t="shared" si="182"/>
        <v>12</v>
      </c>
      <c r="I1448" s="57">
        <v>3.7966000000000002</v>
      </c>
      <c r="J1448" s="50">
        <v>3.07</v>
      </c>
      <c r="K1448" s="51">
        <f t="shared" si="184"/>
        <v>0.72660000000000036</v>
      </c>
      <c r="L1448" s="53">
        <f t="shared" si="179"/>
        <v>2.3433999999999995</v>
      </c>
      <c r="M1448" s="51">
        <f>IF(I1448="",0,IF(K1448&lt;0,Sayfa3!$P$5,Sayfa3!$S$5))</f>
        <v>0.15000000000000036</v>
      </c>
      <c r="N1448" s="52" t="str">
        <f>IF(E1448="","",IF(K1448&lt;Sayfa3!$P$5,"P",IF(K1448&gt;Sayfa3!$S$5,"P","")))</f>
        <v>P</v>
      </c>
      <c r="O1448" s="53">
        <f t="shared" si="177"/>
        <v>2.1933999999999991</v>
      </c>
      <c r="P1448" s="54">
        <f t="shared" si="178"/>
        <v>8.33</v>
      </c>
      <c r="Q1448" s="55"/>
      <c r="R1448" s="56" t="s">
        <v>35</v>
      </c>
    </row>
    <row r="1449" spans="1:18" s="56" customFormat="1" ht="17.25" customHeight="1" outlineLevel="1">
      <c r="A1449" s="41">
        <f t="shared" si="183"/>
        <v>8.33</v>
      </c>
      <c r="B1449" s="42">
        <f t="shared" si="180"/>
        <v>1438</v>
      </c>
      <c r="C1449" s="43">
        <v>41558</v>
      </c>
      <c r="D1449" s="44" t="str">
        <f t="shared" si="181"/>
        <v>Ekim 2013</v>
      </c>
      <c r="E1449" s="45" t="s">
        <v>35</v>
      </c>
      <c r="F1449" s="46">
        <v>5</v>
      </c>
      <c r="G1449" s="47">
        <v>6</v>
      </c>
      <c r="H1449" s="48">
        <f t="shared" si="182"/>
        <v>30</v>
      </c>
      <c r="I1449" s="57">
        <v>3.7966000000000002</v>
      </c>
      <c r="J1449" s="50">
        <v>3.07</v>
      </c>
      <c r="K1449" s="51">
        <f t="shared" si="184"/>
        <v>0.72660000000000036</v>
      </c>
      <c r="L1449" s="53">
        <f t="shared" si="179"/>
        <v>2.3433999999999995</v>
      </c>
      <c r="M1449" s="51">
        <f>IF(I1449="",0,IF(K1449&lt;0,Sayfa3!$P$5,Sayfa3!$S$5))</f>
        <v>0.15000000000000036</v>
      </c>
      <c r="N1449" s="52" t="str">
        <f>IF(E1449="","",IF(K1449&lt;Sayfa3!$P$5,"P",IF(K1449&gt;Sayfa3!$S$5,"P","")))</f>
        <v>P</v>
      </c>
      <c r="O1449" s="53">
        <f t="shared" si="177"/>
        <v>2.1933999999999991</v>
      </c>
      <c r="P1449" s="54">
        <f t="shared" si="178"/>
        <v>8.33</v>
      </c>
      <c r="Q1449" s="55"/>
      <c r="R1449" s="56" t="s">
        <v>35</v>
      </c>
    </row>
    <row r="1450" spans="1:18" s="56" customFormat="1" ht="17.25" customHeight="1" outlineLevel="1">
      <c r="A1450" s="41">
        <f t="shared" si="183"/>
        <v>8.33</v>
      </c>
      <c r="B1450" s="42">
        <f t="shared" si="180"/>
        <v>1439</v>
      </c>
      <c r="C1450" s="43">
        <v>41558</v>
      </c>
      <c r="D1450" s="44" t="str">
        <f t="shared" si="181"/>
        <v>Ekim 2013</v>
      </c>
      <c r="E1450" s="45" t="s">
        <v>35</v>
      </c>
      <c r="F1450" s="46">
        <v>7</v>
      </c>
      <c r="G1450" s="47">
        <v>6</v>
      </c>
      <c r="H1450" s="48">
        <f t="shared" si="182"/>
        <v>42</v>
      </c>
      <c r="I1450" s="57">
        <v>3.7966000000000002</v>
      </c>
      <c r="J1450" s="50">
        <v>3.07</v>
      </c>
      <c r="K1450" s="51">
        <f t="shared" si="184"/>
        <v>0.72660000000000036</v>
      </c>
      <c r="L1450" s="53">
        <f t="shared" si="179"/>
        <v>2.3433999999999995</v>
      </c>
      <c r="M1450" s="51">
        <f>IF(I1450="",0,IF(K1450&lt;0,Sayfa3!$P$5,Sayfa3!$S$5))</f>
        <v>0.15000000000000036</v>
      </c>
      <c r="N1450" s="52" t="str">
        <f>IF(E1450="","",IF(K1450&lt;Sayfa3!$P$5,"P",IF(K1450&gt;Sayfa3!$S$5,"P","")))</f>
        <v>P</v>
      </c>
      <c r="O1450" s="53">
        <f t="shared" si="177"/>
        <v>2.1933999999999991</v>
      </c>
      <c r="P1450" s="54">
        <f t="shared" si="178"/>
        <v>8.33</v>
      </c>
      <c r="Q1450" s="55"/>
      <c r="R1450" s="56" t="s">
        <v>35</v>
      </c>
    </row>
    <row r="1451" spans="1:18" s="56" customFormat="1" ht="17.25" customHeight="1" outlineLevel="1">
      <c r="A1451" s="41">
        <f t="shared" si="183"/>
        <v>8.33</v>
      </c>
      <c r="B1451" s="42">
        <f t="shared" si="180"/>
        <v>1440</v>
      </c>
      <c r="C1451" s="43">
        <v>41558</v>
      </c>
      <c r="D1451" s="44" t="str">
        <f t="shared" si="181"/>
        <v>Ekim 2013</v>
      </c>
      <c r="E1451" s="45" t="s">
        <v>35</v>
      </c>
      <c r="F1451" s="46">
        <v>3</v>
      </c>
      <c r="G1451" s="47">
        <v>6</v>
      </c>
      <c r="H1451" s="48">
        <f t="shared" si="182"/>
        <v>18</v>
      </c>
      <c r="I1451" s="57">
        <v>3.7966000000000002</v>
      </c>
      <c r="J1451" s="50">
        <v>3.07</v>
      </c>
      <c r="K1451" s="51">
        <f t="shared" si="184"/>
        <v>0.72660000000000036</v>
      </c>
      <c r="L1451" s="53">
        <f t="shared" si="179"/>
        <v>2.3433999999999995</v>
      </c>
      <c r="M1451" s="51">
        <f>IF(I1451="",0,IF(K1451&lt;0,Sayfa3!$P$5,Sayfa3!$S$5))</f>
        <v>0.15000000000000036</v>
      </c>
      <c r="N1451" s="52" t="str">
        <f>IF(E1451="","",IF(K1451&lt;Sayfa3!$P$5,"P",IF(K1451&gt;Sayfa3!$S$5,"P","")))</f>
        <v>P</v>
      </c>
      <c r="O1451" s="53">
        <f t="shared" si="177"/>
        <v>2.1933999999999991</v>
      </c>
      <c r="P1451" s="54">
        <f t="shared" si="178"/>
        <v>8.33</v>
      </c>
      <c r="Q1451" s="55"/>
      <c r="R1451" s="56" t="s">
        <v>35</v>
      </c>
    </row>
    <row r="1452" spans="1:18" s="56" customFormat="1" ht="17.25" customHeight="1" outlineLevel="1">
      <c r="A1452" s="41">
        <f t="shared" si="183"/>
        <v>8.33</v>
      </c>
      <c r="B1452" s="42">
        <f t="shared" si="180"/>
        <v>1441</v>
      </c>
      <c r="C1452" s="43">
        <v>41559</v>
      </c>
      <c r="D1452" s="44" t="str">
        <f t="shared" si="181"/>
        <v>Ekim 2013</v>
      </c>
      <c r="E1452" s="45" t="s">
        <v>35</v>
      </c>
      <c r="F1452" s="46">
        <v>8</v>
      </c>
      <c r="G1452" s="47">
        <v>6</v>
      </c>
      <c r="H1452" s="48">
        <f t="shared" si="182"/>
        <v>48</v>
      </c>
      <c r="I1452" s="57">
        <v>3.7966000000000002</v>
      </c>
      <c r="J1452" s="50">
        <v>3.07</v>
      </c>
      <c r="K1452" s="51">
        <f t="shared" si="184"/>
        <v>0.72660000000000036</v>
      </c>
      <c r="L1452" s="53">
        <f t="shared" si="179"/>
        <v>2.3433999999999995</v>
      </c>
      <c r="M1452" s="51">
        <f>IF(I1452="",0,IF(K1452&lt;0,Sayfa3!$P$5,Sayfa3!$S$5))</f>
        <v>0.15000000000000036</v>
      </c>
      <c r="N1452" s="52" t="str">
        <f>IF(E1452="","",IF(K1452&lt;Sayfa3!$P$5,"P",IF(K1452&gt;Sayfa3!$S$5,"P","")))</f>
        <v>P</v>
      </c>
      <c r="O1452" s="53">
        <f t="shared" si="177"/>
        <v>2.1933999999999991</v>
      </c>
      <c r="P1452" s="54">
        <f t="shared" si="178"/>
        <v>8.33</v>
      </c>
      <c r="Q1452" s="55"/>
      <c r="R1452" s="56" t="s">
        <v>35</v>
      </c>
    </row>
    <row r="1453" spans="1:18" s="56" customFormat="1" ht="17.25" customHeight="1" outlineLevel="1">
      <c r="A1453" s="41">
        <f>IF(P1453="","",P1453)</f>
        <v>8.33</v>
      </c>
      <c r="B1453" s="42">
        <f t="shared" si="180"/>
        <v>1442</v>
      </c>
      <c r="C1453" s="43">
        <v>41568</v>
      </c>
      <c r="D1453" s="44" t="str">
        <f t="shared" si="181"/>
        <v>Ekim 2013</v>
      </c>
      <c r="E1453" s="45" t="s">
        <v>35</v>
      </c>
      <c r="F1453" s="46">
        <v>5</v>
      </c>
      <c r="G1453" s="47">
        <v>6</v>
      </c>
      <c r="H1453" s="48">
        <f t="shared" si="182"/>
        <v>30</v>
      </c>
      <c r="I1453" s="57">
        <v>3.7966000000000002</v>
      </c>
      <c r="J1453" s="50">
        <v>3.07</v>
      </c>
      <c r="K1453" s="51">
        <f t="shared" si="184"/>
        <v>0.72660000000000036</v>
      </c>
      <c r="L1453" s="53">
        <f t="shared" si="179"/>
        <v>2.3433999999999995</v>
      </c>
      <c r="M1453" s="51">
        <f>IF(I1453="",0,IF(K1453&lt;0,Sayfa3!$P$5,Sayfa3!$S$5))</f>
        <v>0.15000000000000036</v>
      </c>
      <c r="N1453" s="52" t="str">
        <f>IF(E1453="","",IF(K1453&lt;Sayfa3!$P$5,"P",IF(K1453&gt;Sayfa3!$S$5,"P","")))</f>
        <v>P</v>
      </c>
      <c r="O1453" s="53">
        <f t="shared" si="177"/>
        <v>2.1933999999999991</v>
      </c>
      <c r="P1453" s="54">
        <f t="shared" si="178"/>
        <v>8.33</v>
      </c>
      <c r="Q1453" s="55"/>
      <c r="R1453" s="56" t="s">
        <v>35</v>
      </c>
    </row>
    <row r="1454" spans="1:18" s="56" customFormat="1" ht="17.25" customHeight="1" outlineLevel="1">
      <c r="A1454" s="41">
        <f t="shared" si="183"/>
        <v>8.33</v>
      </c>
      <c r="B1454" s="42">
        <f t="shared" si="180"/>
        <v>1443</v>
      </c>
      <c r="C1454" s="43">
        <v>41569</v>
      </c>
      <c r="D1454" s="44" t="str">
        <f t="shared" si="181"/>
        <v>Ekim 2013</v>
      </c>
      <c r="E1454" s="45" t="s">
        <v>35</v>
      </c>
      <c r="F1454" s="46">
        <v>5</v>
      </c>
      <c r="G1454" s="47">
        <v>6</v>
      </c>
      <c r="H1454" s="48">
        <f t="shared" si="182"/>
        <v>30</v>
      </c>
      <c r="I1454" s="57">
        <v>3.7966000000000002</v>
      </c>
      <c r="J1454" s="50">
        <v>3.07</v>
      </c>
      <c r="K1454" s="51">
        <f t="shared" si="184"/>
        <v>0.72660000000000036</v>
      </c>
      <c r="L1454" s="53">
        <f t="shared" si="179"/>
        <v>2.3433999999999995</v>
      </c>
      <c r="M1454" s="51">
        <f>IF(I1454="",0,IF(K1454&lt;0,Sayfa3!$P$5,Sayfa3!$S$5))</f>
        <v>0.15000000000000036</v>
      </c>
      <c r="N1454" s="52" t="str">
        <f>IF(E1454="","",IF(K1454&lt;Sayfa3!$P$5,"P",IF(K1454&gt;Sayfa3!$S$5,"P","")))</f>
        <v>P</v>
      </c>
      <c r="O1454" s="53">
        <f t="shared" si="177"/>
        <v>2.1933999999999991</v>
      </c>
      <c r="P1454" s="54">
        <f t="shared" si="178"/>
        <v>8.33</v>
      </c>
      <c r="Q1454" s="55"/>
      <c r="R1454" s="56" t="s">
        <v>35</v>
      </c>
    </row>
    <row r="1455" spans="1:18" s="56" customFormat="1" ht="17.25" customHeight="1" outlineLevel="1">
      <c r="A1455" s="41">
        <f t="shared" si="183"/>
        <v>8.33</v>
      </c>
      <c r="B1455" s="42">
        <f t="shared" si="180"/>
        <v>1444</v>
      </c>
      <c r="C1455" s="43">
        <v>41569</v>
      </c>
      <c r="D1455" s="44" t="str">
        <f t="shared" si="181"/>
        <v>Ekim 2013</v>
      </c>
      <c r="E1455" s="45" t="s">
        <v>35</v>
      </c>
      <c r="F1455" s="46">
        <v>2</v>
      </c>
      <c r="G1455" s="47">
        <v>6</v>
      </c>
      <c r="H1455" s="48">
        <f t="shared" si="182"/>
        <v>12</v>
      </c>
      <c r="I1455" s="57">
        <v>3.7966000000000002</v>
      </c>
      <c r="J1455" s="50">
        <v>3.07</v>
      </c>
      <c r="K1455" s="51">
        <f t="shared" si="184"/>
        <v>0.72660000000000036</v>
      </c>
      <c r="L1455" s="53">
        <f t="shared" si="179"/>
        <v>2.3433999999999995</v>
      </c>
      <c r="M1455" s="51">
        <f>IF(I1455="",0,IF(K1455&lt;0,Sayfa3!$P$5,Sayfa3!$S$5))</f>
        <v>0.15000000000000036</v>
      </c>
      <c r="N1455" s="52" t="str">
        <f>IF(E1455="","",IF(K1455&lt;Sayfa3!$P$5,"P",IF(K1455&gt;Sayfa3!$S$5,"P","")))</f>
        <v>P</v>
      </c>
      <c r="O1455" s="53">
        <f t="shared" si="177"/>
        <v>2.1933999999999991</v>
      </c>
      <c r="P1455" s="54">
        <f t="shared" si="178"/>
        <v>8.33</v>
      </c>
      <c r="Q1455" s="55"/>
      <c r="R1455" s="56" t="s">
        <v>35</v>
      </c>
    </row>
    <row r="1456" spans="1:18" s="56" customFormat="1" ht="17.25" customHeight="1" outlineLevel="1">
      <c r="A1456" s="41">
        <f t="shared" si="183"/>
        <v>8.33</v>
      </c>
      <c r="B1456" s="42">
        <f t="shared" si="180"/>
        <v>1445</v>
      </c>
      <c r="C1456" s="43">
        <v>41569</v>
      </c>
      <c r="D1456" s="44" t="str">
        <f t="shared" si="181"/>
        <v>Ekim 2013</v>
      </c>
      <c r="E1456" s="45" t="s">
        <v>35</v>
      </c>
      <c r="F1456" s="46">
        <v>2</v>
      </c>
      <c r="G1456" s="47">
        <v>6</v>
      </c>
      <c r="H1456" s="48">
        <f t="shared" si="182"/>
        <v>12</v>
      </c>
      <c r="I1456" s="57">
        <v>3.7966000000000002</v>
      </c>
      <c r="J1456" s="50">
        <v>3.07</v>
      </c>
      <c r="K1456" s="51">
        <f t="shared" si="184"/>
        <v>0.72660000000000036</v>
      </c>
      <c r="L1456" s="53">
        <f t="shared" si="179"/>
        <v>2.3433999999999995</v>
      </c>
      <c r="M1456" s="51">
        <f>IF(I1456="",0,IF(K1456&lt;0,Sayfa3!$P$5,Sayfa3!$S$5))</f>
        <v>0.15000000000000036</v>
      </c>
      <c r="N1456" s="52" t="str">
        <f>IF(E1456="","",IF(K1456&lt;Sayfa3!$P$5,"P",IF(K1456&gt;Sayfa3!$S$5,"P","")))</f>
        <v>P</v>
      </c>
      <c r="O1456" s="53">
        <f t="shared" si="177"/>
        <v>2.1933999999999991</v>
      </c>
      <c r="P1456" s="54">
        <f t="shared" si="178"/>
        <v>8.33</v>
      </c>
      <c r="Q1456" s="55"/>
      <c r="R1456" s="56" t="s">
        <v>35</v>
      </c>
    </row>
    <row r="1457" spans="1:18" s="56" customFormat="1" ht="17.25" customHeight="1" outlineLevel="1">
      <c r="A1457" s="41">
        <f t="shared" si="183"/>
        <v>8.33</v>
      </c>
      <c r="B1457" s="42">
        <f t="shared" si="180"/>
        <v>1446</v>
      </c>
      <c r="C1457" s="43">
        <v>41569</v>
      </c>
      <c r="D1457" s="44" t="str">
        <f t="shared" si="181"/>
        <v>Ekim 2013</v>
      </c>
      <c r="E1457" s="45" t="s">
        <v>35</v>
      </c>
      <c r="F1457" s="46">
        <v>5</v>
      </c>
      <c r="G1457" s="47">
        <v>6</v>
      </c>
      <c r="H1457" s="48">
        <f t="shared" si="182"/>
        <v>30</v>
      </c>
      <c r="I1457" s="57">
        <v>3.7966000000000002</v>
      </c>
      <c r="J1457" s="50">
        <v>3.07</v>
      </c>
      <c r="K1457" s="51">
        <f t="shared" si="184"/>
        <v>0.72660000000000036</v>
      </c>
      <c r="L1457" s="53">
        <f t="shared" si="179"/>
        <v>2.3433999999999995</v>
      </c>
      <c r="M1457" s="51">
        <f>IF(I1457="",0,IF(K1457&lt;0,Sayfa3!$P$5,Sayfa3!$S$5))</f>
        <v>0.15000000000000036</v>
      </c>
      <c r="N1457" s="52" t="str">
        <f>IF(E1457="","",IF(K1457&lt;Sayfa3!$P$5,"P",IF(K1457&gt;Sayfa3!$S$5,"P","")))</f>
        <v>P</v>
      </c>
      <c r="O1457" s="53">
        <f t="shared" si="177"/>
        <v>2.1933999999999991</v>
      </c>
      <c r="P1457" s="54">
        <f t="shared" si="178"/>
        <v>8.33</v>
      </c>
      <c r="Q1457" s="55"/>
      <c r="R1457" s="56" t="s">
        <v>35</v>
      </c>
    </row>
    <row r="1458" spans="1:18" s="56" customFormat="1" ht="17.25" customHeight="1" outlineLevel="1">
      <c r="A1458" s="41">
        <f t="shared" si="183"/>
        <v>8.33</v>
      </c>
      <c r="B1458" s="42">
        <f t="shared" si="180"/>
        <v>1447</v>
      </c>
      <c r="C1458" s="43">
        <v>41570</v>
      </c>
      <c r="D1458" s="44" t="str">
        <f t="shared" si="181"/>
        <v>Ekim 2013</v>
      </c>
      <c r="E1458" s="45" t="s">
        <v>35</v>
      </c>
      <c r="F1458" s="46">
        <v>7</v>
      </c>
      <c r="G1458" s="47">
        <v>6</v>
      </c>
      <c r="H1458" s="48">
        <f t="shared" si="182"/>
        <v>42</v>
      </c>
      <c r="I1458" s="57">
        <v>3.7966000000000002</v>
      </c>
      <c r="J1458" s="50">
        <v>3.07</v>
      </c>
      <c r="K1458" s="51">
        <f t="shared" si="184"/>
        <v>0.72660000000000036</v>
      </c>
      <c r="L1458" s="53">
        <f t="shared" si="179"/>
        <v>2.3433999999999995</v>
      </c>
      <c r="M1458" s="51">
        <f>IF(I1458="",0,IF(K1458&lt;0,Sayfa3!$P$5,Sayfa3!$S$5))</f>
        <v>0.15000000000000036</v>
      </c>
      <c r="N1458" s="52" t="str">
        <f>IF(E1458="","",IF(K1458&lt;Sayfa3!$P$5,"P",IF(K1458&gt;Sayfa3!$S$5,"P","")))</f>
        <v>P</v>
      </c>
      <c r="O1458" s="53">
        <f t="shared" si="177"/>
        <v>2.1933999999999991</v>
      </c>
      <c r="P1458" s="54">
        <f t="shared" si="178"/>
        <v>8.33</v>
      </c>
      <c r="Q1458" s="55"/>
      <c r="R1458" s="56" t="s">
        <v>32</v>
      </c>
    </row>
    <row r="1459" spans="1:18" s="56" customFormat="1" ht="17.25" customHeight="1" outlineLevel="1">
      <c r="A1459" s="41">
        <f t="shared" si="183"/>
        <v>8.33</v>
      </c>
      <c r="B1459" s="42">
        <f t="shared" si="180"/>
        <v>1448</v>
      </c>
      <c r="C1459" s="43">
        <v>41573</v>
      </c>
      <c r="D1459" s="44" t="str">
        <f t="shared" si="181"/>
        <v>Ekim 2013</v>
      </c>
      <c r="E1459" s="45" t="s">
        <v>32</v>
      </c>
      <c r="F1459" s="46">
        <v>3</v>
      </c>
      <c r="G1459" s="47">
        <v>6</v>
      </c>
      <c r="H1459" s="48">
        <f t="shared" si="182"/>
        <v>18</v>
      </c>
      <c r="I1459" s="57">
        <v>3.7966000000000002</v>
      </c>
      <c r="J1459" s="50">
        <v>3.07</v>
      </c>
      <c r="K1459" s="51">
        <f t="shared" si="184"/>
        <v>0.72660000000000036</v>
      </c>
      <c r="L1459" s="53">
        <f t="shared" si="179"/>
        <v>2.3433999999999995</v>
      </c>
      <c r="M1459" s="51">
        <f>IF(I1459="",0,IF(K1459&lt;0,Sayfa3!$P$5,Sayfa3!$S$5))</f>
        <v>0.15000000000000036</v>
      </c>
      <c r="N1459" s="52" t="str">
        <f>IF(E1459="","",IF(K1459&lt;Sayfa3!$P$5,"P",IF(K1459&gt;Sayfa3!$S$5,"P","")))</f>
        <v>P</v>
      </c>
      <c r="O1459" s="53">
        <f t="shared" si="177"/>
        <v>2.1933999999999991</v>
      </c>
      <c r="P1459" s="54">
        <f t="shared" si="178"/>
        <v>8.33</v>
      </c>
      <c r="Q1459" s="55"/>
      <c r="R1459" s="56" t="s">
        <v>32</v>
      </c>
    </row>
    <row r="1460" spans="1:18" s="56" customFormat="1" ht="17.25" customHeight="1" outlineLevel="1">
      <c r="A1460" s="41">
        <f t="shared" si="183"/>
        <v>8.33</v>
      </c>
      <c r="B1460" s="42">
        <f t="shared" si="180"/>
        <v>1449</v>
      </c>
      <c r="C1460" s="43">
        <v>41573</v>
      </c>
      <c r="D1460" s="44" t="str">
        <f t="shared" si="181"/>
        <v>Ekim 2013</v>
      </c>
      <c r="E1460" s="45" t="s">
        <v>32</v>
      </c>
      <c r="F1460" s="46">
        <v>7</v>
      </c>
      <c r="G1460" s="47">
        <v>6</v>
      </c>
      <c r="H1460" s="48">
        <f t="shared" si="182"/>
        <v>42</v>
      </c>
      <c r="I1460" s="57">
        <v>3.7966000000000002</v>
      </c>
      <c r="J1460" s="50">
        <v>3.07</v>
      </c>
      <c r="K1460" s="51">
        <f t="shared" si="184"/>
        <v>0.72660000000000036</v>
      </c>
      <c r="L1460" s="53">
        <f t="shared" si="179"/>
        <v>2.3433999999999995</v>
      </c>
      <c r="M1460" s="51">
        <f>IF(I1460="",0,IF(K1460&lt;0,Sayfa3!$P$5,Sayfa3!$S$5))</f>
        <v>0.15000000000000036</v>
      </c>
      <c r="N1460" s="52" t="str">
        <f>IF(E1460="","",IF(K1460&lt;Sayfa3!$P$5,"P",IF(K1460&gt;Sayfa3!$S$5,"P","")))</f>
        <v>P</v>
      </c>
      <c r="O1460" s="53">
        <f t="shared" si="177"/>
        <v>2.1933999999999991</v>
      </c>
      <c r="P1460" s="54">
        <f t="shared" si="178"/>
        <v>8.33</v>
      </c>
      <c r="Q1460" s="55"/>
      <c r="R1460" s="56" t="s">
        <v>32</v>
      </c>
    </row>
    <row r="1461" spans="1:18" s="56" customFormat="1" ht="17.25" customHeight="1" outlineLevel="1">
      <c r="A1461" s="41">
        <f t="shared" si="183"/>
        <v>8.33</v>
      </c>
      <c r="B1461" s="42">
        <f t="shared" si="180"/>
        <v>1450</v>
      </c>
      <c r="C1461" s="43">
        <v>41573</v>
      </c>
      <c r="D1461" s="44" t="str">
        <f t="shared" si="181"/>
        <v>Ekim 2013</v>
      </c>
      <c r="E1461" s="45" t="s">
        <v>32</v>
      </c>
      <c r="F1461" s="46">
        <v>7</v>
      </c>
      <c r="G1461" s="47">
        <v>6</v>
      </c>
      <c r="H1461" s="48">
        <f t="shared" si="182"/>
        <v>42</v>
      </c>
      <c r="I1461" s="57">
        <v>3.7966000000000002</v>
      </c>
      <c r="J1461" s="50">
        <v>3.07</v>
      </c>
      <c r="K1461" s="51">
        <f t="shared" si="184"/>
        <v>0.72660000000000036</v>
      </c>
      <c r="L1461" s="53">
        <f t="shared" si="179"/>
        <v>2.3433999999999995</v>
      </c>
      <c r="M1461" s="51">
        <f>IF(I1461="",0,IF(K1461&lt;0,Sayfa3!$P$5,Sayfa3!$S$5))</f>
        <v>0.15000000000000036</v>
      </c>
      <c r="N1461" s="52" t="str">
        <f>IF(E1461="","",IF(K1461&lt;Sayfa3!$P$5,"P",IF(K1461&gt;Sayfa3!$S$5,"P","")))</f>
        <v>P</v>
      </c>
      <c r="O1461" s="53">
        <f t="shared" si="177"/>
        <v>2.1933999999999991</v>
      </c>
      <c r="P1461" s="54">
        <f t="shared" si="178"/>
        <v>8.33</v>
      </c>
      <c r="Q1461" s="55"/>
      <c r="R1461" s="56" t="s">
        <v>32</v>
      </c>
    </row>
    <row r="1462" spans="1:18" s="56" customFormat="1" ht="17.25" customHeight="1" outlineLevel="1">
      <c r="A1462" s="41">
        <f t="shared" si="183"/>
        <v>8.33</v>
      </c>
      <c r="B1462" s="42">
        <f t="shared" si="180"/>
        <v>1451</v>
      </c>
      <c r="C1462" s="43">
        <v>41573</v>
      </c>
      <c r="D1462" s="44" t="str">
        <f t="shared" si="181"/>
        <v>Ekim 2013</v>
      </c>
      <c r="E1462" s="45" t="s">
        <v>32</v>
      </c>
      <c r="F1462" s="46">
        <v>3</v>
      </c>
      <c r="G1462" s="47">
        <v>6</v>
      </c>
      <c r="H1462" s="48">
        <f t="shared" si="182"/>
        <v>18</v>
      </c>
      <c r="I1462" s="57">
        <v>3.7966000000000002</v>
      </c>
      <c r="J1462" s="50">
        <v>3.07</v>
      </c>
      <c r="K1462" s="51">
        <f t="shared" si="184"/>
        <v>0.72660000000000036</v>
      </c>
      <c r="L1462" s="53">
        <f t="shared" si="179"/>
        <v>2.3433999999999995</v>
      </c>
      <c r="M1462" s="51">
        <f>IF(I1462="",0,IF(K1462&lt;0,Sayfa3!$P$5,Sayfa3!$S$5))</f>
        <v>0.15000000000000036</v>
      </c>
      <c r="N1462" s="52" t="str">
        <f>IF(E1462="","",IF(K1462&lt;Sayfa3!$P$5,"P",IF(K1462&gt;Sayfa3!$S$5,"P","")))</f>
        <v>P</v>
      </c>
      <c r="O1462" s="53">
        <f t="shared" si="177"/>
        <v>2.1933999999999991</v>
      </c>
      <c r="P1462" s="54">
        <f t="shared" si="178"/>
        <v>8.33</v>
      </c>
      <c r="Q1462" s="55"/>
      <c r="R1462" s="56" t="s">
        <v>35</v>
      </c>
    </row>
    <row r="1463" spans="1:18" s="56" customFormat="1" ht="17.25" customHeight="1" outlineLevel="1">
      <c r="A1463" s="41">
        <f t="shared" si="183"/>
        <v>8.33</v>
      </c>
      <c r="B1463" s="42">
        <f t="shared" si="180"/>
        <v>1452</v>
      </c>
      <c r="C1463" s="43">
        <v>41578</v>
      </c>
      <c r="D1463" s="44" t="str">
        <f t="shared" si="181"/>
        <v>Ekim 2013</v>
      </c>
      <c r="E1463" s="45" t="s">
        <v>35</v>
      </c>
      <c r="F1463" s="46">
        <v>3</v>
      </c>
      <c r="G1463" s="47">
        <v>6</v>
      </c>
      <c r="H1463" s="48">
        <f t="shared" si="182"/>
        <v>18</v>
      </c>
      <c r="I1463" s="57">
        <v>3.7966000000000002</v>
      </c>
      <c r="J1463" s="50">
        <v>3.07</v>
      </c>
      <c r="K1463" s="51">
        <f t="shared" si="184"/>
        <v>0.72660000000000036</v>
      </c>
      <c r="L1463" s="53">
        <f t="shared" si="179"/>
        <v>2.3433999999999995</v>
      </c>
      <c r="M1463" s="51">
        <f>IF(I1463="",0,IF(K1463&lt;0,Sayfa3!$P$5,Sayfa3!$S$5))</f>
        <v>0.15000000000000036</v>
      </c>
      <c r="N1463" s="52" t="str">
        <f>IF(E1463="","",IF(K1463&lt;Sayfa3!$P$5,"P",IF(K1463&gt;Sayfa3!$S$5,"P","")))</f>
        <v>P</v>
      </c>
      <c r="O1463" s="53">
        <f t="shared" si="177"/>
        <v>2.1933999999999991</v>
      </c>
      <c r="P1463" s="54">
        <f t="shared" si="178"/>
        <v>8.33</v>
      </c>
      <c r="Q1463" s="55"/>
      <c r="R1463" s="56" t="s">
        <v>35</v>
      </c>
    </row>
    <row r="1464" spans="1:18" s="56" customFormat="1" ht="17.25" customHeight="1" outlineLevel="1">
      <c r="A1464" s="41">
        <f t="shared" si="183"/>
        <v>8.33</v>
      </c>
      <c r="B1464" s="42">
        <f t="shared" si="180"/>
        <v>1453</v>
      </c>
      <c r="C1464" s="43">
        <v>41578</v>
      </c>
      <c r="D1464" s="44" t="str">
        <f t="shared" si="181"/>
        <v>Ekim 2013</v>
      </c>
      <c r="E1464" s="45" t="s">
        <v>35</v>
      </c>
      <c r="F1464" s="46">
        <v>7</v>
      </c>
      <c r="G1464" s="47">
        <v>6</v>
      </c>
      <c r="H1464" s="48">
        <f t="shared" si="182"/>
        <v>42</v>
      </c>
      <c r="I1464" s="57">
        <v>3.7966000000000002</v>
      </c>
      <c r="J1464" s="50">
        <v>3.07</v>
      </c>
      <c r="K1464" s="51">
        <f t="shared" si="184"/>
        <v>0.72660000000000036</v>
      </c>
      <c r="L1464" s="53">
        <f t="shared" si="179"/>
        <v>2.3433999999999995</v>
      </c>
      <c r="M1464" s="51">
        <f>IF(I1464="",0,IF(K1464&lt;0,Sayfa3!$P$5,Sayfa3!$S$5))</f>
        <v>0.15000000000000036</v>
      </c>
      <c r="N1464" s="52" t="str">
        <f>IF(E1464="","",IF(K1464&lt;Sayfa3!$P$5,"P",IF(K1464&gt;Sayfa3!$S$5,"P","")))</f>
        <v>P</v>
      </c>
      <c r="O1464" s="53">
        <f t="shared" si="177"/>
        <v>2.1933999999999991</v>
      </c>
      <c r="P1464" s="54">
        <f t="shared" si="178"/>
        <v>8.33</v>
      </c>
      <c r="Q1464" s="55"/>
      <c r="R1464" s="56" t="s">
        <v>35</v>
      </c>
    </row>
    <row r="1465" spans="1:18" s="56" customFormat="1" ht="17.25" customHeight="1" outlineLevel="1">
      <c r="A1465" s="41">
        <f t="shared" si="183"/>
        <v>8.33</v>
      </c>
      <c r="B1465" s="42">
        <f t="shared" si="180"/>
        <v>1454</v>
      </c>
      <c r="C1465" s="43">
        <v>41580</v>
      </c>
      <c r="D1465" s="44" t="str">
        <f t="shared" si="181"/>
        <v>Kasım 2013</v>
      </c>
      <c r="E1465" s="45" t="s">
        <v>35</v>
      </c>
      <c r="F1465" s="46">
        <v>4</v>
      </c>
      <c r="G1465" s="47">
        <v>6</v>
      </c>
      <c r="H1465" s="48">
        <f t="shared" si="182"/>
        <v>24</v>
      </c>
      <c r="I1465" s="57">
        <v>3.7966099999999998</v>
      </c>
      <c r="J1465" s="50">
        <v>3.07</v>
      </c>
      <c r="K1465" s="51">
        <f t="shared" si="184"/>
        <v>0.72660999999999998</v>
      </c>
      <c r="L1465" s="53">
        <f t="shared" si="179"/>
        <v>2.3433899999999999</v>
      </c>
      <c r="M1465" s="51">
        <f>IF(I1465="",0,IF(K1465&lt;0,Sayfa3!$P$5,Sayfa3!$S$5))</f>
        <v>0.15000000000000036</v>
      </c>
      <c r="N1465" s="52" t="str">
        <f>IF(E1465="","",IF(K1465&lt;Sayfa3!$P$5,"P",IF(K1465&gt;Sayfa3!$S$5,"P","")))</f>
        <v>P</v>
      </c>
      <c r="O1465" s="53">
        <f t="shared" si="177"/>
        <v>2.1933899999999995</v>
      </c>
      <c r="P1465" s="54">
        <f t="shared" si="178"/>
        <v>8.33</v>
      </c>
      <c r="Q1465" s="55"/>
      <c r="R1465" s="56" t="s">
        <v>35</v>
      </c>
    </row>
    <row r="1466" spans="1:18" s="56" customFormat="1" ht="17.25" customHeight="1" outlineLevel="1">
      <c r="A1466" s="41">
        <f t="shared" si="183"/>
        <v>8.33</v>
      </c>
      <c r="B1466" s="42">
        <f t="shared" si="180"/>
        <v>1455</v>
      </c>
      <c r="C1466" s="43">
        <v>41584</v>
      </c>
      <c r="D1466" s="44" t="str">
        <f t="shared" si="181"/>
        <v>Kasım 2013</v>
      </c>
      <c r="E1466" s="45" t="s">
        <v>35</v>
      </c>
      <c r="F1466" s="46">
        <v>5</v>
      </c>
      <c r="G1466" s="47">
        <v>6</v>
      </c>
      <c r="H1466" s="48">
        <f t="shared" si="182"/>
        <v>30</v>
      </c>
      <c r="I1466" s="57">
        <v>3.7966099999999998</v>
      </c>
      <c r="J1466" s="50">
        <v>3.07</v>
      </c>
      <c r="K1466" s="51">
        <f t="shared" si="184"/>
        <v>0.72660999999999998</v>
      </c>
      <c r="L1466" s="53">
        <f t="shared" si="179"/>
        <v>2.3433899999999999</v>
      </c>
      <c r="M1466" s="51">
        <f>IF(I1466="",0,IF(K1466&lt;0,Sayfa3!$P$5,Sayfa3!$S$5))</f>
        <v>0.15000000000000036</v>
      </c>
      <c r="N1466" s="52" t="str">
        <f>IF(E1466="","",IF(K1466&lt;Sayfa3!$P$5,"P",IF(K1466&gt;Sayfa3!$S$5,"P","")))</f>
        <v>P</v>
      </c>
      <c r="O1466" s="53">
        <f t="shared" si="177"/>
        <v>2.1933899999999995</v>
      </c>
      <c r="P1466" s="54">
        <f t="shared" si="178"/>
        <v>8.33</v>
      </c>
      <c r="Q1466" s="55"/>
      <c r="R1466" s="56" t="s">
        <v>35</v>
      </c>
    </row>
    <row r="1467" spans="1:18" s="56" customFormat="1" ht="17.25" customHeight="1" outlineLevel="1">
      <c r="A1467" s="41">
        <f t="shared" si="183"/>
        <v>8.33</v>
      </c>
      <c r="B1467" s="42">
        <f t="shared" si="180"/>
        <v>1456</v>
      </c>
      <c r="C1467" s="43">
        <v>41587</v>
      </c>
      <c r="D1467" s="44" t="str">
        <f t="shared" si="181"/>
        <v>Kasım 2013</v>
      </c>
      <c r="E1467" s="45" t="s">
        <v>35</v>
      </c>
      <c r="F1467" s="46">
        <v>7</v>
      </c>
      <c r="G1467" s="47">
        <v>6</v>
      </c>
      <c r="H1467" s="48">
        <f t="shared" si="182"/>
        <v>42</v>
      </c>
      <c r="I1467" s="57">
        <v>3.7966099999999998</v>
      </c>
      <c r="J1467" s="50">
        <v>3.07</v>
      </c>
      <c r="K1467" s="51">
        <f t="shared" si="184"/>
        <v>0.72660999999999998</v>
      </c>
      <c r="L1467" s="53">
        <f t="shared" si="179"/>
        <v>2.3433899999999999</v>
      </c>
      <c r="M1467" s="51">
        <f>IF(I1467="",0,IF(K1467&lt;0,Sayfa3!$P$5,Sayfa3!$S$5))</f>
        <v>0.15000000000000036</v>
      </c>
      <c r="N1467" s="52" t="str">
        <f>IF(E1467="","",IF(K1467&lt;Sayfa3!$P$5,"P",IF(K1467&gt;Sayfa3!$S$5,"P","")))</f>
        <v>P</v>
      </c>
      <c r="O1467" s="53">
        <f t="shared" si="177"/>
        <v>2.1933899999999995</v>
      </c>
      <c r="P1467" s="54">
        <f t="shared" si="178"/>
        <v>8.33</v>
      </c>
      <c r="Q1467" s="55"/>
      <c r="R1467" s="56" t="s">
        <v>35</v>
      </c>
    </row>
    <row r="1468" spans="1:18" s="56" customFormat="1" ht="17.25" customHeight="1" outlineLevel="1">
      <c r="A1468" s="41">
        <f t="shared" si="183"/>
        <v>8.33</v>
      </c>
      <c r="B1468" s="42">
        <f t="shared" si="180"/>
        <v>1457</v>
      </c>
      <c r="C1468" s="43">
        <v>41591</v>
      </c>
      <c r="D1468" s="44" t="str">
        <f t="shared" si="181"/>
        <v>Kasım 2013</v>
      </c>
      <c r="E1468" s="45" t="s">
        <v>35</v>
      </c>
      <c r="F1468" s="46">
        <v>7</v>
      </c>
      <c r="G1468" s="47">
        <v>6</v>
      </c>
      <c r="H1468" s="48">
        <f t="shared" si="182"/>
        <v>42</v>
      </c>
      <c r="I1468" s="57">
        <v>3.7966099999999998</v>
      </c>
      <c r="J1468" s="50">
        <v>3.07</v>
      </c>
      <c r="K1468" s="51">
        <f t="shared" si="184"/>
        <v>0.72660999999999998</v>
      </c>
      <c r="L1468" s="53">
        <f t="shared" si="179"/>
        <v>2.3433899999999999</v>
      </c>
      <c r="M1468" s="51">
        <f>IF(I1468="",0,IF(K1468&lt;0,Sayfa3!$P$5,Sayfa3!$S$5))</f>
        <v>0.15000000000000036</v>
      </c>
      <c r="N1468" s="52" t="str">
        <f>IF(E1468="","",IF(K1468&lt;Sayfa3!$P$5,"P",IF(K1468&gt;Sayfa3!$S$5,"P","")))</f>
        <v>P</v>
      </c>
      <c r="O1468" s="53">
        <f t="shared" si="177"/>
        <v>2.1933899999999995</v>
      </c>
      <c r="P1468" s="54">
        <f t="shared" si="178"/>
        <v>8.33</v>
      </c>
      <c r="Q1468" s="55"/>
      <c r="R1468" s="56" t="s">
        <v>35</v>
      </c>
    </row>
    <row r="1469" spans="1:18" s="56" customFormat="1" ht="17.25" customHeight="1" outlineLevel="1">
      <c r="A1469" s="41">
        <f t="shared" si="183"/>
        <v>8.33</v>
      </c>
      <c r="B1469" s="42">
        <f t="shared" si="180"/>
        <v>1458</v>
      </c>
      <c r="C1469" s="43">
        <v>41592</v>
      </c>
      <c r="D1469" s="44" t="str">
        <f t="shared" si="181"/>
        <v>Kasım 2013</v>
      </c>
      <c r="E1469" s="45" t="s">
        <v>35</v>
      </c>
      <c r="F1469" s="46">
        <v>5</v>
      </c>
      <c r="G1469" s="47">
        <v>6</v>
      </c>
      <c r="H1469" s="48">
        <f t="shared" si="182"/>
        <v>30</v>
      </c>
      <c r="I1469" s="57">
        <v>3.7966099999999998</v>
      </c>
      <c r="J1469" s="50">
        <v>3.07</v>
      </c>
      <c r="K1469" s="51">
        <f t="shared" si="184"/>
        <v>0.72660999999999998</v>
      </c>
      <c r="L1469" s="53">
        <f t="shared" si="179"/>
        <v>2.3433899999999999</v>
      </c>
      <c r="M1469" s="51">
        <f>IF(I1469="",0,IF(K1469&lt;0,Sayfa3!$P$5,Sayfa3!$S$5))</f>
        <v>0.15000000000000036</v>
      </c>
      <c r="N1469" s="52" t="str">
        <f>IF(E1469="","",IF(K1469&lt;Sayfa3!$P$5,"P",IF(K1469&gt;Sayfa3!$S$5,"P","")))</f>
        <v>P</v>
      </c>
      <c r="O1469" s="53">
        <f t="shared" si="177"/>
        <v>2.1933899999999995</v>
      </c>
      <c r="P1469" s="54">
        <f t="shared" si="178"/>
        <v>8.33</v>
      </c>
      <c r="Q1469" s="55"/>
      <c r="R1469" s="56" t="s">
        <v>35</v>
      </c>
    </row>
    <row r="1470" spans="1:18" s="56" customFormat="1" ht="17.25" customHeight="1" outlineLevel="1">
      <c r="A1470" s="41">
        <f t="shared" si="183"/>
        <v>8.33</v>
      </c>
      <c r="B1470" s="42">
        <f t="shared" si="180"/>
        <v>1459</v>
      </c>
      <c r="C1470" s="43">
        <v>41592</v>
      </c>
      <c r="D1470" s="44" t="str">
        <f t="shared" si="181"/>
        <v>Kasım 2013</v>
      </c>
      <c r="E1470" s="45" t="s">
        <v>35</v>
      </c>
      <c r="F1470" s="46">
        <v>2</v>
      </c>
      <c r="G1470" s="47">
        <v>6</v>
      </c>
      <c r="H1470" s="48">
        <f t="shared" si="182"/>
        <v>12</v>
      </c>
      <c r="I1470" s="57">
        <v>3.7966099999999998</v>
      </c>
      <c r="J1470" s="50">
        <v>3.07</v>
      </c>
      <c r="K1470" s="51">
        <f t="shared" si="184"/>
        <v>0.72660999999999998</v>
      </c>
      <c r="L1470" s="53">
        <f t="shared" si="179"/>
        <v>2.3433899999999999</v>
      </c>
      <c r="M1470" s="51">
        <f>IF(I1470="",0,IF(K1470&lt;0,Sayfa3!$P$5,Sayfa3!$S$5))</f>
        <v>0.15000000000000036</v>
      </c>
      <c r="N1470" s="52" t="str">
        <f>IF(E1470="","",IF(K1470&lt;Sayfa3!$P$5,"P",IF(K1470&gt;Sayfa3!$S$5,"P","")))</f>
        <v>P</v>
      </c>
      <c r="O1470" s="53">
        <f t="shared" si="177"/>
        <v>2.1933899999999995</v>
      </c>
      <c r="P1470" s="54">
        <f t="shared" si="178"/>
        <v>8.33</v>
      </c>
      <c r="Q1470" s="55"/>
      <c r="R1470" s="56" t="s">
        <v>33</v>
      </c>
    </row>
    <row r="1471" spans="1:18" s="56" customFormat="1" ht="17.25" customHeight="1" outlineLevel="1">
      <c r="A1471" s="41">
        <f t="shared" si="183"/>
        <v>8.33</v>
      </c>
      <c r="B1471" s="42">
        <f t="shared" si="180"/>
        <v>1460</v>
      </c>
      <c r="C1471" s="43">
        <v>41593</v>
      </c>
      <c r="D1471" s="44" t="str">
        <f t="shared" si="181"/>
        <v>Kasım 2013</v>
      </c>
      <c r="E1471" s="45" t="s">
        <v>33</v>
      </c>
      <c r="F1471" s="46">
        <v>7</v>
      </c>
      <c r="G1471" s="47">
        <v>6</v>
      </c>
      <c r="H1471" s="48">
        <f t="shared" si="182"/>
        <v>42</v>
      </c>
      <c r="I1471" s="57">
        <v>3.7966099999999998</v>
      </c>
      <c r="J1471" s="50">
        <v>3.07</v>
      </c>
      <c r="K1471" s="51">
        <f t="shared" si="184"/>
        <v>0.72660999999999998</v>
      </c>
      <c r="L1471" s="53">
        <f t="shared" si="179"/>
        <v>2.3433899999999999</v>
      </c>
      <c r="M1471" s="51">
        <f>IF(I1471="",0,IF(K1471&lt;0,Sayfa3!$P$5,Sayfa3!$S$5))</f>
        <v>0.15000000000000036</v>
      </c>
      <c r="N1471" s="52" t="str">
        <f>IF(E1471="","",IF(K1471&lt;Sayfa3!$P$5,"P",IF(K1471&gt;Sayfa3!$S$5,"P","")))</f>
        <v>P</v>
      </c>
      <c r="O1471" s="53">
        <f t="shared" si="177"/>
        <v>2.1933899999999995</v>
      </c>
      <c r="P1471" s="54">
        <f t="shared" si="178"/>
        <v>8.33</v>
      </c>
      <c r="Q1471" s="55"/>
      <c r="R1471" s="56" t="s">
        <v>33</v>
      </c>
    </row>
    <row r="1472" spans="1:18" s="56" customFormat="1" ht="17.25" customHeight="1" outlineLevel="1">
      <c r="A1472" s="41">
        <f t="shared" si="183"/>
        <v>8.33</v>
      </c>
      <c r="B1472" s="42">
        <f t="shared" si="180"/>
        <v>1461</v>
      </c>
      <c r="C1472" s="43">
        <v>41593</v>
      </c>
      <c r="D1472" s="44" t="str">
        <f t="shared" si="181"/>
        <v>Kasım 2013</v>
      </c>
      <c r="E1472" s="45" t="s">
        <v>33</v>
      </c>
      <c r="F1472" s="46">
        <v>3</v>
      </c>
      <c r="G1472" s="47">
        <v>6</v>
      </c>
      <c r="H1472" s="48">
        <f t="shared" si="182"/>
        <v>18</v>
      </c>
      <c r="I1472" s="57">
        <v>3.7966099999999998</v>
      </c>
      <c r="J1472" s="50">
        <v>3.07</v>
      </c>
      <c r="K1472" s="51">
        <f t="shared" si="184"/>
        <v>0.72660999999999998</v>
      </c>
      <c r="L1472" s="53">
        <f t="shared" si="179"/>
        <v>2.3433899999999999</v>
      </c>
      <c r="M1472" s="51">
        <f>IF(I1472="",0,IF(K1472&lt;0,Sayfa3!$P$5,Sayfa3!$S$5))</f>
        <v>0.15000000000000036</v>
      </c>
      <c r="N1472" s="52" t="str">
        <f>IF(E1472="","",IF(K1472&lt;Sayfa3!$P$5,"P",IF(K1472&gt;Sayfa3!$S$5,"P","")))</f>
        <v>P</v>
      </c>
      <c r="O1472" s="53">
        <f t="shared" si="177"/>
        <v>2.1933899999999995</v>
      </c>
      <c r="P1472" s="54">
        <f t="shared" si="178"/>
        <v>8.33</v>
      </c>
      <c r="Q1472" s="55"/>
      <c r="R1472" s="56" t="s">
        <v>35</v>
      </c>
    </row>
    <row r="1473" spans="1:18" s="56" customFormat="1" ht="17.25" customHeight="1" outlineLevel="1">
      <c r="A1473" s="41">
        <f t="shared" si="183"/>
        <v>8.33</v>
      </c>
      <c r="B1473" s="42">
        <f t="shared" si="180"/>
        <v>1462</v>
      </c>
      <c r="C1473" s="43">
        <v>41593</v>
      </c>
      <c r="D1473" s="44" t="str">
        <f t="shared" si="181"/>
        <v>Kasım 2013</v>
      </c>
      <c r="E1473" s="45" t="s">
        <v>35</v>
      </c>
      <c r="F1473" s="46">
        <v>7</v>
      </c>
      <c r="G1473" s="47">
        <v>6</v>
      </c>
      <c r="H1473" s="48">
        <f t="shared" si="182"/>
        <v>42</v>
      </c>
      <c r="I1473" s="57">
        <v>3.7966099999999998</v>
      </c>
      <c r="J1473" s="50">
        <v>3.07</v>
      </c>
      <c r="K1473" s="51">
        <f t="shared" si="184"/>
        <v>0.72660999999999998</v>
      </c>
      <c r="L1473" s="53">
        <f t="shared" si="179"/>
        <v>2.3433899999999999</v>
      </c>
      <c r="M1473" s="51">
        <f>IF(I1473="",0,IF(K1473&lt;0,Sayfa3!$P$5,Sayfa3!$S$5))</f>
        <v>0.15000000000000036</v>
      </c>
      <c r="N1473" s="52" t="str">
        <f>IF(E1473="","",IF(K1473&lt;Sayfa3!$P$5,"P",IF(K1473&gt;Sayfa3!$S$5,"P","")))</f>
        <v>P</v>
      </c>
      <c r="O1473" s="53">
        <f t="shared" si="177"/>
        <v>2.1933899999999995</v>
      </c>
      <c r="P1473" s="54">
        <f t="shared" si="178"/>
        <v>8.33</v>
      </c>
      <c r="Q1473" s="55"/>
      <c r="R1473" s="56" t="s">
        <v>35</v>
      </c>
    </row>
    <row r="1474" spans="1:18" s="56" customFormat="1" ht="17.25" customHeight="1" outlineLevel="1">
      <c r="A1474" s="41">
        <f t="shared" si="183"/>
        <v>8.33</v>
      </c>
      <c r="B1474" s="42">
        <f t="shared" si="180"/>
        <v>1463</v>
      </c>
      <c r="C1474" s="43">
        <v>41597</v>
      </c>
      <c r="D1474" s="44" t="str">
        <f t="shared" si="181"/>
        <v>Kasım 2013</v>
      </c>
      <c r="E1474" s="45" t="s">
        <v>35</v>
      </c>
      <c r="F1474" s="46">
        <v>7</v>
      </c>
      <c r="G1474" s="47">
        <v>6</v>
      </c>
      <c r="H1474" s="48">
        <f t="shared" si="182"/>
        <v>42</v>
      </c>
      <c r="I1474" s="57">
        <v>3.7966099999999998</v>
      </c>
      <c r="J1474" s="50">
        <v>3.07</v>
      </c>
      <c r="K1474" s="51">
        <f t="shared" si="184"/>
        <v>0.72660999999999998</v>
      </c>
      <c r="L1474" s="53">
        <f t="shared" si="179"/>
        <v>2.3433899999999999</v>
      </c>
      <c r="M1474" s="51">
        <f>IF(I1474="",0,IF(K1474&lt;0,Sayfa3!$P$5,Sayfa3!$S$5))</f>
        <v>0.15000000000000036</v>
      </c>
      <c r="N1474" s="52" t="str">
        <f>IF(E1474="","",IF(K1474&lt;Sayfa3!$P$5,"P",IF(K1474&gt;Sayfa3!$S$5,"P","")))</f>
        <v>P</v>
      </c>
      <c r="O1474" s="53">
        <f t="shared" si="177"/>
        <v>2.1933899999999995</v>
      </c>
      <c r="P1474" s="54">
        <f t="shared" si="178"/>
        <v>8.33</v>
      </c>
      <c r="Q1474" s="55"/>
      <c r="R1474" s="56" t="s">
        <v>35</v>
      </c>
    </row>
    <row r="1475" spans="1:18" s="56" customFormat="1" ht="17.25" customHeight="1" outlineLevel="1">
      <c r="A1475" s="41">
        <f t="shared" si="183"/>
        <v>8.33</v>
      </c>
      <c r="B1475" s="42">
        <f t="shared" si="180"/>
        <v>1464</v>
      </c>
      <c r="C1475" s="43">
        <v>41597</v>
      </c>
      <c r="D1475" s="44" t="str">
        <f t="shared" si="181"/>
        <v>Kasım 2013</v>
      </c>
      <c r="E1475" s="45" t="s">
        <v>35</v>
      </c>
      <c r="F1475" s="46">
        <v>3</v>
      </c>
      <c r="G1475" s="47">
        <v>6</v>
      </c>
      <c r="H1475" s="48">
        <f t="shared" si="182"/>
        <v>18</v>
      </c>
      <c r="I1475" s="57">
        <v>3.7966099999999998</v>
      </c>
      <c r="J1475" s="50">
        <v>3.07</v>
      </c>
      <c r="K1475" s="51">
        <f t="shared" si="184"/>
        <v>0.72660999999999998</v>
      </c>
      <c r="L1475" s="53">
        <f t="shared" si="179"/>
        <v>2.3433899999999999</v>
      </c>
      <c r="M1475" s="51">
        <f>IF(I1475="",0,IF(K1475&lt;0,Sayfa3!$P$5,Sayfa3!$S$5))</f>
        <v>0.15000000000000036</v>
      </c>
      <c r="N1475" s="52" t="str">
        <f>IF(E1475="","",IF(K1475&lt;Sayfa3!$P$5,"P",IF(K1475&gt;Sayfa3!$S$5,"P","")))</f>
        <v>P</v>
      </c>
      <c r="O1475" s="53">
        <f t="shared" si="177"/>
        <v>2.1933899999999995</v>
      </c>
      <c r="P1475" s="54">
        <f t="shared" si="178"/>
        <v>8.33</v>
      </c>
      <c r="Q1475" s="55"/>
      <c r="R1475" s="56" t="s">
        <v>35</v>
      </c>
    </row>
    <row r="1476" spans="1:18" s="56" customFormat="1" ht="17.25" customHeight="1" outlineLevel="1">
      <c r="A1476" s="41">
        <f t="shared" si="183"/>
        <v>8.33</v>
      </c>
      <c r="B1476" s="42">
        <f t="shared" si="180"/>
        <v>1465</v>
      </c>
      <c r="C1476" s="43">
        <v>41598</v>
      </c>
      <c r="D1476" s="44" t="str">
        <f t="shared" si="181"/>
        <v>Kasım 2013</v>
      </c>
      <c r="E1476" s="45" t="s">
        <v>35</v>
      </c>
      <c r="F1476" s="46">
        <v>7</v>
      </c>
      <c r="G1476" s="47">
        <v>6</v>
      </c>
      <c r="H1476" s="48">
        <f t="shared" si="182"/>
        <v>42</v>
      </c>
      <c r="I1476" s="57">
        <v>3.7966099999999998</v>
      </c>
      <c r="J1476" s="50">
        <v>3.07</v>
      </c>
      <c r="K1476" s="51">
        <f t="shared" si="184"/>
        <v>0.72660999999999998</v>
      </c>
      <c r="L1476" s="53">
        <f t="shared" si="179"/>
        <v>2.3433899999999999</v>
      </c>
      <c r="M1476" s="51">
        <f>IF(I1476="",0,IF(K1476&lt;0,Sayfa3!$P$5,Sayfa3!$S$5))</f>
        <v>0.15000000000000036</v>
      </c>
      <c r="N1476" s="52" t="str">
        <f>IF(E1476="","",IF(K1476&lt;Sayfa3!$P$5,"P",IF(K1476&gt;Sayfa3!$S$5,"P","")))</f>
        <v>P</v>
      </c>
      <c r="O1476" s="53">
        <f t="shared" si="177"/>
        <v>2.1933899999999995</v>
      </c>
      <c r="P1476" s="54">
        <f t="shared" si="178"/>
        <v>8.33</v>
      </c>
      <c r="Q1476" s="55"/>
      <c r="R1476" s="56" t="s">
        <v>35</v>
      </c>
    </row>
    <row r="1477" spans="1:18" s="56" customFormat="1" ht="17.25" customHeight="1" outlineLevel="1">
      <c r="A1477" s="41">
        <f t="shared" si="183"/>
        <v>8.33</v>
      </c>
      <c r="B1477" s="42">
        <f t="shared" si="180"/>
        <v>1466</v>
      </c>
      <c r="C1477" s="43">
        <v>41598</v>
      </c>
      <c r="D1477" s="44" t="str">
        <f t="shared" si="181"/>
        <v>Kasım 2013</v>
      </c>
      <c r="E1477" s="45" t="s">
        <v>35</v>
      </c>
      <c r="F1477" s="46">
        <v>3</v>
      </c>
      <c r="G1477" s="47">
        <v>6</v>
      </c>
      <c r="H1477" s="48">
        <f t="shared" si="182"/>
        <v>18</v>
      </c>
      <c r="I1477" s="57">
        <v>3.7966099999999998</v>
      </c>
      <c r="J1477" s="50">
        <v>3.07</v>
      </c>
      <c r="K1477" s="51">
        <f t="shared" si="184"/>
        <v>0.72660999999999998</v>
      </c>
      <c r="L1477" s="53">
        <f t="shared" si="179"/>
        <v>2.3433899999999999</v>
      </c>
      <c r="M1477" s="51">
        <f>IF(I1477="",0,IF(K1477&lt;0,Sayfa3!$P$5,Sayfa3!$S$5))</f>
        <v>0.15000000000000036</v>
      </c>
      <c r="N1477" s="52" t="str">
        <f>IF(E1477="","",IF(K1477&lt;Sayfa3!$P$5,"P",IF(K1477&gt;Sayfa3!$S$5,"P","")))</f>
        <v>P</v>
      </c>
      <c r="O1477" s="53">
        <f t="shared" si="177"/>
        <v>2.1933899999999995</v>
      </c>
      <c r="P1477" s="54">
        <f t="shared" si="178"/>
        <v>8.33</v>
      </c>
      <c r="Q1477" s="55"/>
      <c r="R1477" s="56" t="s">
        <v>35</v>
      </c>
    </row>
    <row r="1478" spans="1:18" s="56" customFormat="1" ht="17.25" customHeight="1" outlineLevel="1">
      <c r="A1478" s="41">
        <f t="shared" si="183"/>
        <v>8.33</v>
      </c>
      <c r="B1478" s="42">
        <f t="shared" si="180"/>
        <v>1467</v>
      </c>
      <c r="C1478" s="43">
        <v>41599</v>
      </c>
      <c r="D1478" s="44" t="str">
        <f t="shared" si="181"/>
        <v>Kasım 2013</v>
      </c>
      <c r="E1478" s="45" t="s">
        <v>35</v>
      </c>
      <c r="F1478" s="46">
        <v>6</v>
      </c>
      <c r="G1478" s="47">
        <v>6</v>
      </c>
      <c r="H1478" s="48">
        <f t="shared" si="182"/>
        <v>36</v>
      </c>
      <c r="I1478" s="57">
        <v>3.7966099999999998</v>
      </c>
      <c r="J1478" s="50">
        <v>3.07</v>
      </c>
      <c r="K1478" s="51">
        <f t="shared" si="184"/>
        <v>0.72660999999999998</v>
      </c>
      <c r="L1478" s="53">
        <f t="shared" si="179"/>
        <v>2.3433899999999999</v>
      </c>
      <c r="M1478" s="51">
        <f>IF(I1478="",0,IF(K1478&lt;0,Sayfa3!$P$5,Sayfa3!$S$5))</f>
        <v>0.15000000000000036</v>
      </c>
      <c r="N1478" s="52" t="str">
        <f>IF(E1478="","",IF(K1478&lt;Sayfa3!$P$5,"P",IF(K1478&gt;Sayfa3!$S$5,"P","")))</f>
        <v>P</v>
      </c>
      <c r="O1478" s="53">
        <f t="shared" si="177"/>
        <v>2.1933899999999995</v>
      </c>
      <c r="P1478" s="54">
        <f t="shared" si="178"/>
        <v>8.33</v>
      </c>
      <c r="Q1478" s="55"/>
      <c r="R1478" s="56" t="s">
        <v>35</v>
      </c>
    </row>
    <row r="1479" spans="1:18" s="56" customFormat="1" ht="17.25" customHeight="1" outlineLevel="1">
      <c r="A1479" s="41">
        <f t="shared" si="183"/>
        <v>8.33</v>
      </c>
      <c r="B1479" s="42">
        <f t="shared" si="180"/>
        <v>1468</v>
      </c>
      <c r="C1479" s="43">
        <v>41599</v>
      </c>
      <c r="D1479" s="44" t="str">
        <f t="shared" si="181"/>
        <v>Kasım 2013</v>
      </c>
      <c r="E1479" s="45" t="s">
        <v>35</v>
      </c>
      <c r="F1479" s="46">
        <v>6</v>
      </c>
      <c r="G1479" s="47">
        <v>6</v>
      </c>
      <c r="H1479" s="48">
        <f t="shared" si="182"/>
        <v>36</v>
      </c>
      <c r="I1479" s="57">
        <v>3.7966099999999998</v>
      </c>
      <c r="J1479" s="50">
        <v>3.07</v>
      </c>
      <c r="K1479" s="51">
        <f t="shared" si="184"/>
        <v>0.72660999999999998</v>
      </c>
      <c r="L1479" s="53">
        <f t="shared" si="179"/>
        <v>2.3433899999999999</v>
      </c>
      <c r="M1479" s="51">
        <f>IF(I1479="",0,IF(K1479&lt;0,Sayfa3!$P$5,Sayfa3!$S$5))</f>
        <v>0.15000000000000036</v>
      </c>
      <c r="N1479" s="52" t="str">
        <f>IF(E1479="","",IF(K1479&lt;Sayfa3!$P$5,"P",IF(K1479&gt;Sayfa3!$S$5,"P","")))</f>
        <v>P</v>
      </c>
      <c r="O1479" s="53">
        <f t="shared" si="177"/>
        <v>2.1933899999999995</v>
      </c>
      <c r="P1479" s="54">
        <f t="shared" si="178"/>
        <v>8.33</v>
      </c>
      <c r="Q1479" s="55"/>
      <c r="R1479" s="56" t="s">
        <v>35</v>
      </c>
    </row>
    <row r="1480" spans="1:18" s="56" customFormat="1" ht="17.25" customHeight="1" outlineLevel="1">
      <c r="A1480" s="41">
        <f t="shared" si="183"/>
        <v>8.33</v>
      </c>
      <c r="B1480" s="42">
        <f t="shared" si="180"/>
        <v>1469</v>
      </c>
      <c r="C1480" s="43">
        <v>41599</v>
      </c>
      <c r="D1480" s="44" t="str">
        <f t="shared" si="181"/>
        <v>Kasım 2013</v>
      </c>
      <c r="E1480" s="45" t="s">
        <v>35</v>
      </c>
      <c r="F1480" s="46">
        <v>7</v>
      </c>
      <c r="G1480" s="47">
        <v>6</v>
      </c>
      <c r="H1480" s="48">
        <f t="shared" si="182"/>
        <v>42</v>
      </c>
      <c r="I1480" s="57">
        <v>3.7966099999999998</v>
      </c>
      <c r="J1480" s="50">
        <v>3.07</v>
      </c>
      <c r="K1480" s="51">
        <f t="shared" si="184"/>
        <v>0.72660999999999998</v>
      </c>
      <c r="L1480" s="53">
        <f t="shared" si="179"/>
        <v>2.3433899999999999</v>
      </c>
      <c r="M1480" s="51">
        <f>IF(I1480="",0,IF(K1480&lt;0,Sayfa3!$P$5,Sayfa3!$S$5))</f>
        <v>0.15000000000000036</v>
      </c>
      <c r="N1480" s="52" t="str">
        <f>IF(E1480="","",IF(K1480&lt;Sayfa3!$P$5,"P",IF(K1480&gt;Sayfa3!$S$5,"P","")))</f>
        <v>P</v>
      </c>
      <c r="O1480" s="53">
        <f t="shared" si="177"/>
        <v>2.1933899999999995</v>
      </c>
      <c r="P1480" s="54">
        <f t="shared" si="178"/>
        <v>8.33</v>
      </c>
      <c r="Q1480" s="55"/>
      <c r="R1480" s="56" t="s">
        <v>35</v>
      </c>
    </row>
    <row r="1481" spans="1:18" s="56" customFormat="1" ht="17.25" customHeight="1" outlineLevel="1">
      <c r="A1481" s="41">
        <f t="shared" si="183"/>
        <v>8.33</v>
      </c>
      <c r="B1481" s="42">
        <f t="shared" si="180"/>
        <v>1470</v>
      </c>
      <c r="C1481" s="43">
        <v>41599</v>
      </c>
      <c r="D1481" s="44" t="str">
        <f t="shared" si="181"/>
        <v>Kasım 2013</v>
      </c>
      <c r="E1481" s="45" t="s">
        <v>35</v>
      </c>
      <c r="F1481" s="46">
        <v>2</v>
      </c>
      <c r="G1481" s="47">
        <v>6</v>
      </c>
      <c r="H1481" s="48">
        <f t="shared" si="182"/>
        <v>12</v>
      </c>
      <c r="I1481" s="57">
        <v>3.7966099999999998</v>
      </c>
      <c r="J1481" s="50">
        <v>3.07</v>
      </c>
      <c r="K1481" s="51">
        <f t="shared" si="184"/>
        <v>0.72660999999999998</v>
      </c>
      <c r="L1481" s="53">
        <f t="shared" si="179"/>
        <v>2.3433899999999999</v>
      </c>
      <c r="M1481" s="51">
        <f>IF(I1481="",0,IF(K1481&lt;0,Sayfa3!$P$5,Sayfa3!$S$5))</f>
        <v>0.15000000000000036</v>
      </c>
      <c r="N1481" s="52" t="str">
        <f>IF(E1481="","",IF(K1481&lt;Sayfa3!$P$5,"P",IF(K1481&gt;Sayfa3!$S$5,"P","")))</f>
        <v>P</v>
      </c>
      <c r="O1481" s="53">
        <f t="shared" si="177"/>
        <v>2.1933899999999995</v>
      </c>
      <c r="P1481" s="54">
        <f t="shared" si="178"/>
        <v>8.33</v>
      </c>
      <c r="Q1481" s="55"/>
      <c r="R1481" s="56" t="s">
        <v>35</v>
      </c>
    </row>
    <row r="1482" spans="1:18" s="56" customFormat="1" ht="17.25" customHeight="1" outlineLevel="1">
      <c r="A1482" s="41">
        <f t="shared" si="183"/>
        <v>8.33</v>
      </c>
      <c r="B1482" s="42">
        <f t="shared" si="180"/>
        <v>1471</v>
      </c>
      <c r="C1482" s="43">
        <v>41601</v>
      </c>
      <c r="D1482" s="44" t="str">
        <f t="shared" si="181"/>
        <v>Kasım 2013</v>
      </c>
      <c r="E1482" s="45" t="s">
        <v>35</v>
      </c>
      <c r="F1482" s="46">
        <v>2</v>
      </c>
      <c r="G1482" s="47">
        <v>6</v>
      </c>
      <c r="H1482" s="48">
        <f t="shared" si="182"/>
        <v>12</v>
      </c>
      <c r="I1482" s="57">
        <v>3.7966099999999998</v>
      </c>
      <c r="J1482" s="50">
        <v>3.07</v>
      </c>
      <c r="K1482" s="51">
        <f t="shared" si="184"/>
        <v>0.72660999999999998</v>
      </c>
      <c r="L1482" s="53">
        <f t="shared" si="179"/>
        <v>2.3433899999999999</v>
      </c>
      <c r="M1482" s="51">
        <f>IF(I1482="",0,IF(K1482&lt;0,Sayfa3!$P$5,Sayfa3!$S$5))</f>
        <v>0.15000000000000036</v>
      </c>
      <c r="N1482" s="52" t="str">
        <f>IF(E1482="","",IF(K1482&lt;Sayfa3!$P$5,"P",IF(K1482&gt;Sayfa3!$S$5,"P","")))</f>
        <v>P</v>
      </c>
      <c r="O1482" s="53">
        <f t="shared" si="177"/>
        <v>2.1933899999999995</v>
      </c>
      <c r="P1482" s="54">
        <f t="shared" si="178"/>
        <v>8.33</v>
      </c>
      <c r="Q1482" s="55"/>
      <c r="R1482" s="56" t="s">
        <v>35</v>
      </c>
    </row>
    <row r="1483" spans="1:18" s="56" customFormat="1" ht="17.25" customHeight="1" outlineLevel="1">
      <c r="A1483" s="41">
        <f t="shared" si="183"/>
        <v>8.33</v>
      </c>
      <c r="B1483" s="42">
        <f t="shared" si="180"/>
        <v>1472</v>
      </c>
      <c r="C1483" s="43">
        <v>41601</v>
      </c>
      <c r="D1483" s="44" t="str">
        <f t="shared" si="181"/>
        <v>Kasım 2013</v>
      </c>
      <c r="E1483" s="45" t="s">
        <v>35</v>
      </c>
      <c r="F1483" s="46">
        <v>7</v>
      </c>
      <c r="G1483" s="47">
        <v>6</v>
      </c>
      <c r="H1483" s="48">
        <f t="shared" si="182"/>
        <v>42</v>
      </c>
      <c r="I1483" s="57">
        <v>3.7966099999999998</v>
      </c>
      <c r="J1483" s="50">
        <v>3.07</v>
      </c>
      <c r="K1483" s="51">
        <f t="shared" si="184"/>
        <v>0.72660999999999998</v>
      </c>
      <c r="L1483" s="53">
        <f t="shared" si="179"/>
        <v>2.3433899999999999</v>
      </c>
      <c r="M1483" s="51">
        <f>IF(I1483="",0,IF(K1483&lt;0,Sayfa3!$P$5,Sayfa3!$S$5))</f>
        <v>0.15000000000000036</v>
      </c>
      <c r="N1483" s="52" t="str">
        <f>IF(E1483="","",IF(K1483&lt;Sayfa3!$P$5,"P",IF(K1483&gt;Sayfa3!$S$5,"P","")))</f>
        <v>P</v>
      </c>
      <c r="O1483" s="53">
        <f t="shared" si="177"/>
        <v>2.1933899999999995</v>
      </c>
      <c r="P1483" s="54">
        <f t="shared" si="178"/>
        <v>8.33</v>
      </c>
      <c r="Q1483" s="55"/>
      <c r="R1483" s="56" t="s">
        <v>35</v>
      </c>
    </row>
    <row r="1484" spans="1:18" s="56" customFormat="1" ht="17.25" customHeight="1" outlineLevel="1">
      <c r="A1484" s="41">
        <f t="shared" si="183"/>
        <v>8.33</v>
      </c>
      <c r="B1484" s="42">
        <f t="shared" si="180"/>
        <v>1473</v>
      </c>
      <c r="C1484" s="43">
        <v>41601</v>
      </c>
      <c r="D1484" s="44" t="str">
        <f t="shared" si="181"/>
        <v>Kasım 2013</v>
      </c>
      <c r="E1484" s="45" t="s">
        <v>35</v>
      </c>
      <c r="F1484" s="46">
        <v>2</v>
      </c>
      <c r="G1484" s="47">
        <v>6</v>
      </c>
      <c r="H1484" s="48">
        <f t="shared" si="182"/>
        <v>12</v>
      </c>
      <c r="I1484" s="57">
        <v>3.7966099999999998</v>
      </c>
      <c r="J1484" s="50">
        <v>3.07</v>
      </c>
      <c r="K1484" s="51">
        <f t="shared" si="184"/>
        <v>0.72660999999999998</v>
      </c>
      <c r="L1484" s="53">
        <f t="shared" si="179"/>
        <v>2.3433899999999999</v>
      </c>
      <c r="M1484" s="51">
        <f>IF(I1484="",0,IF(K1484&lt;0,Sayfa3!$P$5,Sayfa3!$S$5))</f>
        <v>0.15000000000000036</v>
      </c>
      <c r="N1484" s="52" t="str">
        <f>IF(E1484="","",IF(K1484&lt;Sayfa3!$P$5,"P",IF(K1484&gt;Sayfa3!$S$5,"P","")))</f>
        <v>P</v>
      </c>
      <c r="O1484" s="53">
        <f t="shared" ref="O1484:O1547" si="185">IF(N1484="",0,L1484-M1484)</f>
        <v>2.1933899999999995</v>
      </c>
      <c r="P1484" s="54">
        <f t="shared" ref="P1484:P1547" si="186">ROUND(I1484*O1484,2)</f>
        <v>8.33</v>
      </c>
      <c r="Q1484" s="55"/>
      <c r="R1484" s="56" t="s">
        <v>35</v>
      </c>
    </row>
    <row r="1485" spans="1:18" s="56" customFormat="1" ht="17.25" customHeight="1" outlineLevel="1">
      <c r="A1485" s="41">
        <f t="shared" si="183"/>
        <v>8.33</v>
      </c>
      <c r="B1485" s="42">
        <f t="shared" si="180"/>
        <v>1474</v>
      </c>
      <c r="C1485" s="43">
        <v>41601</v>
      </c>
      <c r="D1485" s="44" t="str">
        <f t="shared" si="181"/>
        <v>Kasım 2013</v>
      </c>
      <c r="E1485" s="45" t="s">
        <v>35</v>
      </c>
      <c r="F1485" s="46">
        <v>7</v>
      </c>
      <c r="G1485" s="47">
        <v>6</v>
      </c>
      <c r="H1485" s="48">
        <f t="shared" si="182"/>
        <v>42</v>
      </c>
      <c r="I1485" s="57">
        <v>3.7966099999999998</v>
      </c>
      <c r="J1485" s="50">
        <v>3.07</v>
      </c>
      <c r="K1485" s="51">
        <f t="shared" si="184"/>
        <v>0.72660999999999998</v>
      </c>
      <c r="L1485" s="53">
        <f t="shared" ref="L1485:L1548" si="187">J1485-K1485</f>
        <v>2.3433899999999999</v>
      </c>
      <c r="M1485" s="51">
        <f>IF(I1485="",0,IF(K1485&lt;0,Sayfa3!$P$5,Sayfa3!$S$5))</f>
        <v>0.15000000000000036</v>
      </c>
      <c r="N1485" s="52" t="str">
        <f>IF(E1485="","",IF(K1485&lt;Sayfa3!$P$5,"P",IF(K1485&gt;Sayfa3!$S$5,"P","")))</f>
        <v>P</v>
      </c>
      <c r="O1485" s="53">
        <f t="shared" si="185"/>
        <v>2.1933899999999995</v>
      </c>
      <c r="P1485" s="54">
        <f t="shared" si="186"/>
        <v>8.33</v>
      </c>
      <c r="Q1485" s="55"/>
      <c r="R1485" s="56" t="s">
        <v>35</v>
      </c>
    </row>
    <row r="1486" spans="1:18" s="56" customFormat="1" ht="17.25" customHeight="1" outlineLevel="1">
      <c r="A1486" s="41">
        <f t="shared" si="183"/>
        <v>8.33</v>
      </c>
      <c r="B1486" s="42">
        <f t="shared" ref="B1486:B1549" si="188">IF(C1486&lt;&gt;"",B1485+1,"")</f>
        <v>1475</v>
      </c>
      <c r="C1486" s="43">
        <v>41601</v>
      </c>
      <c r="D1486" s="44" t="str">
        <f t="shared" ref="D1486:D1549" si="189">IF(C1486="","",CONCATENATE(TEXT(C1486,"AAAA")," ",TEXT(C1486,"YYYY")))</f>
        <v>Kasım 2013</v>
      </c>
      <c r="E1486" s="45" t="s">
        <v>35</v>
      </c>
      <c r="F1486" s="46">
        <v>2</v>
      </c>
      <c r="G1486" s="47">
        <v>6</v>
      </c>
      <c r="H1486" s="48">
        <f t="shared" ref="H1486:H1549" si="190">ROUND(F1486*G1486,2)</f>
        <v>12</v>
      </c>
      <c r="I1486" s="57">
        <v>3.7966099999999998</v>
      </c>
      <c r="J1486" s="50">
        <v>3.07</v>
      </c>
      <c r="K1486" s="51">
        <f t="shared" si="184"/>
        <v>0.72660999999999998</v>
      </c>
      <c r="L1486" s="53">
        <f t="shared" si="187"/>
        <v>2.3433899999999999</v>
      </c>
      <c r="M1486" s="51">
        <f>IF(I1486="",0,IF(K1486&lt;0,Sayfa3!$P$5,Sayfa3!$S$5))</f>
        <v>0.15000000000000036</v>
      </c>
      <c r="N1486" s="52" t="str">
        <f>IF(E1486="","",IF(K1486&lt;Sayfa3!$P$5,"P",IF(K1486&gt;Sayfa3!$S$5,"P","")))</f>
        <v>P</v>
      </c>
      <c r="O1486" s="53">
        <f t="shared" si="185"/>
        <v>2.1933899999999995</v>
      </c>
      <c r="P1486" s="54">
        <f t="shared" si="186"/>
        <v>8.33</v>
      </c>
      <c r="Q1486" s="55"/>
      <c r="R1486" s="56" t="s">
        <v>35</v>
      </c>
    </row>
    <row r="1487" spans="1:18" s="56" customFormat="1" ht="17.25" customHeight="1" outlineLevel="1">
      <c r="A1487" s="41">
        <f t="shared" si="183"/>
        <v>8.33</v>
      </c>
      <c r="B1487" s="42">
        <f t="shared" si="188"/>
        <v>1476</v>
      </c>
      <c r="C1487" s="43">
        <v>41601</v>
      </c>
      <c r="D1487" s="44" t="str">
        <f t="shared" si="189"/>
        <v>Kasım 2013</v>
      </c>
      <c r="E1487" s="45" t="s">
        <v>35</v>
      </c>
      <c r="F1487" s="46">
        <v>7</v>
      </c>
      <c r="G1487" s="47">
        <v>6</v>
      </c>
      <c r="H1487" s="48">
        <f t="shared" si="190"/>
        <v>42</v>
      </c>
      <c r="I1487" s="57">
        <v>3.7966099999999998</v>
      </c>
      <c r="J1487" s="50">
        <v>3.07</v>
      </c>
      <c r="K1487" s="51">
        <f t="shared" si="184"/>
        <v>0.72660999999999998</v>
      </c>
      <c r="L1487" s="53">
        <f t="shared" si="187"/>
        <v>2.3433899999999999</v>
      </c>
      <c r="M1487" s="51">
        <f>IF(I1487="",0,IF(K1487&lt;0,Sayfa3!$P$5,Sayfa3!$S$5))</f>
        <v>0.15000000000000036</v>
      </c>
      <c r="N1487" s="52" t="str">
        <f>IF(E1487="","",IF(K1487&lt;Sayfa3!$P$5,"P",IF(K1487&gt;Sayfa3!$S$5,"P","")))</f>
        <v>P</v>
      </c>
      <c r="O1487" s="53">
        <f t="shared" si="185"/>
        <v>2.1933899999999995</v>
      </c>
      <c r="P1487" s="54">
        <f t="shared" si="186"/>
        <v>8.33</v>
      </c>
      <c r="Q1487" s="55"/>
      <c r="R1487" s="56" t="s">
        <v>35</v>
      </c>
    </row>
    <row r="1488" spans="1:18" s="56" customFormat="1" ht="17.25" customHeight="1" outlineLevel="1">
      <c r="A1488" s="41">
        <f t="shared" si="183"/>
        <v>8.33</v>
      </c>
      <c r="B1488" s="42">
        <f t="shared" si="188"/>
        <v>1477</v>
      </c>
      <c r="C1488" s="43">
        <v>41601</v>
      </c>
      <c r="D1488" s="44" t="str">
        <f t="shared" si="189"/>
        <v>Kasım 2013</v>
      </c>
      <c r="E1488" s="45" t="s">
        <v>35</v>
      </c>
      <c r="F1488" s="46">
        <v>2</v>
      </c>
      <c r="G1488" s="47">
        <v>6</v>
      </c>
      <c r="H1488" s="48">
        <f t="shared" si="190"/>
        <v>12</v>
      </c>
      <c r="I1488" s="57">
        <v>3.7966099999999998</v>
      </c>
      <c r="J1488" s="50">
        <v>3.07</v>
      </c>
      <c r="K1488" s="51">
        <f t="shared" si="184"/>
        <v>0.72660999999999998</v>
      </c>
      <c r="L1488" s="53">
        <f t="shared" si="187"/>
        <v>2.3433899999999999</v>
      </c>
      <c r="M1488" s="51">
        <f>IF(I1488="",0,IF(K1488&lt;0,Sayfa3!$P$5,Sayfa3!$S$5))</f>
        <v>0.15000000000000036</v>
      </c>
      <c r="N1488" s="52" t="str">
        <f>IF(E1488="","",IF(K1488&lt;Sayfa3!$P$5,"P",IF(K1488&gt;Sayfa3!$S$5,"P","")))</f>
        <v>P</v>
      </c>
      <c r="O1488" s="53">
        <f t="shared" si="185"/>
        <v>2.1933899999999995</v>
      </c>
      <c r="P1488" s="54">
        <f t="shared" si="186"/>
        <v>8.33</v>
      </c>
      <c r="Q1488" s="55"/>
      <c r="R1488" s="56" t="s">
        <v>35</v>
      </c>
    </row>
    <row r="1489" spans="1:18" s="56" customFormat="1" ht="17.25" customHeight="1" outlineLevel="1">
      <c r="A1489" s="41">
        <f t="shared" si="183"/>
        <v>8.33</v>
      </c>
      <c r="B1489" s="42">
        <f t="shared" si="188"/>
        <v>1478</v>
      </c>
      <c r="C1489" s="43">
        <v>41601</v>
      </c>
      <c r="D1489" s="44" t="str">
        <f t="shared" si="189"/>
        <v>Kasım 2013</v>
      </c>
      <c r="E1489" s="45" t="s">
        <v>35</v>
      </c>
      <c r="F1489" s="46">
        <v>7</v>
      </c>
      <c r="G1489" s="47">
        <v>6</v>
      </c>
      <c r="H1489" s="48">
        <f t="shared" si="190"/>
        <v>42</v>
      </c>
      <c r="I1489" s="57">
        <v>3.7966099999999998</v>
      </c>
      <c r="J1489" s="50">
        <v>3.07</v>
      </c>
      <c r="K1489" s="51">
        <f t="shared" si="184"/>
        <v>0.72660999999999998</v>
      </c>
      <c r="L1489" s="53">
        <f t="shared" si="187"/>
        <v>2.3433899999999999</v>
      </c>
      <c r="M1489" s="51">
        <f>IF(I1489="",0,IF(K1489&lt;0,Sayfa3!$P$5,Sayfa3!$S$5))</f>
        <v>0.15000000000000036</v>
      </c>
      <c r="N1489" s="52" t="str">
        <f>IF(E1489="","",IF(K1489&lt;Sayfa3!$P$5,"P",IF(K1489&gt;Sayfa3!$S$5,"P","")))</f>
        <v>P</v>
      </c>
      <c r="O1489" s="53">
        <f t="shared" si="185"/>
        <v>2.1933899999999995</v>
      </c>
      <c r="P1489" s="54">
        <f t="shared" si="186"/>
        <v>8.33</v>
      </c>
      <c r="Q1489" s="55"/>
      <c r="R1489" s="56" t="s">
        <v>35</v>
      </c>
    </row>
    <row r="1490" spans="1:18" s="56" customFormat="1" ht="17.25" customHeight="1" outlineLevel="1">
      <c r="A1490" s="41">
        <f t="shared" ref="A1490:A1553" si="191">IF(P1490="","",P1490)</f>
        <v>8.33</v>
      </c>
      <c r="B1490" s="42">
        <f t="shared" si="188"/>
        <v>1479</v>
      </c>
      <c r="C1490" s="43">
        <v>41601</v>
      </c>
      <c r="D1490" s="44" t="str">
        <f t="shared" si="189"/>
        <v>Kasım 2013</v>
      </c>
      <c r="E1490" s="45" t="s">
        <v>35</v>
      </c>
      <c r="F1490" s="46">
        <v>7</v>
      </c>
      <c r="G1490" s="47">
        <v>6</v>
      </c>
      <c r="H1490" s="48">
        <f t="shared" si="190"/>
        <v>42</v>
      </c>
      <c r="I1490" s="57">
        <v>3.7966099999999998</v>
      </c>
      <c r="J1490" s="50">
        <v>3.07</v>
      </c>
      <c r="K1490" s="51">
        <f t="shared" si="184"/>
        <v>0.72660999999999998</v>
      </c>
      <c r="L1490" s="53">
        <f t="shared" si="187"/>
        <v>2.3433899999999999</v>
      </c>
      <c r="M1490" s="51">
        <f>IF(I1490="",0,IF(K1490&lt;0,Sayfa3!$P$5,Sayfa3!$S$5))</f>
        <v>0.15000000000000036</v>
      </c>
      <c r="N1490" s="52" t="str">
        <f>IF(E1490="","",IF(K1490&lt;Sayfa3!$P$5,"P",IF(K1490&gt;Sayfa3!$S$5,"P","")))</f>
        <v>P</v>
      </c>
      <c r="O1490" s="53">
        <f t="shared" si="185"/>
        <v>2.1933899999999995</v>
      </c>
      <c r="P1490" s="54">
        <f t="shared" si="186"/>
        <v>8.33</v>
      </c>
      <c r="Q1490" s="55"/>
      <c r="R1490" s="56" t="s">
        <v>35</v>
      </c>
    </row>
    <row r="1491" spans="1:18" s="56" customFormat="1" ht="17.25" customHeight="1" outlineLevel="1">
      <c r="A1491" s="41">
        <f t="shared" si="191"/>
        <v>8.33</v>
      </c>
      <c r="B1491" s="42">
        <f t="shared" si="188"/>
        <v>1480</v>
      </c>
      <c r="C1491" s="43">
        <v>41601</v>
      </c>
      <c r="D1491" s="44" t="str">
        <f t="shared" si="189"/>
        <v>Kasım 2013</v>
      </c>
      <c r="E1491" s="45" t="s">
        <v>35</v>
      </c>
      <c r="F1491" s="46">
        <v>11</v>
      </c>
      <c r="G1491" s="47">
        <v>6</v>
      </c>
      <c r="H1491" s="48">
        <f t="shared" si="190"/>
        <v>66</v>
      </c>
      <c r="I1491" s="57">
        <v>3.7966099999999998</v>
      </c>
      <c r="J1491" s="50">
        <v>3.07</v>
      </c>
      <c r="K1491" s="51">
        <f t="shared" si="184"/>
        <v>0.72660999999999998</v>
      </c>
      <c r="L1491" s="53">
        <f t="shared" si="187"/>
        <v>2.3433899999999999</v>
      </c>
      <c r="M1491" s="51">
        <f>IF(I1491="",0,IF(K1491&lt;0,Sayfa3!$P$5,Sayfa3!$S$5))</f>
        <v>0.15000000000000036</v>
      </c>
      <c r="N1491" s="52" t="str">
        <f>IF(E1491="","",IF(K1491&lt;Sayfa3!$P$5,"P",IF(K1491&gt;Sayfa3!$S$5,"P","")))</f>
        <v>P</v>
      </c>
      <c r="O1491" s="53">
        <f t="shared" si="185"/>
        <v>2.1933899999999995</v>
      </c>
      <c r="P1491" s="54">
        <f t="shared" si="186"/>
        <v>8.33</v>
      </c>
      <c r="Q1491" s="55"/>
      <c r="R1491" s="56" t="s">
        <v>35</v>
      </c>
    </row>
    <row r="1492" spans="1:18" s="56" customFormat="1" ht="17.25" customHeight="1" outlineLevel="1">
      <c r="A1492" s="41">
        <f t="shared" si="191"/>
        <v>8.33</v>
      </c>
      <c r="B1492" s="42">
        <f t="shared" si="188"/>
        <v>1481</v>
      </c>
      <c r="C1492" s="43">
        <v>41605</v>
      </c>
      <c r="D1492" s="44" t="str">
        <f t="shared" si="189"/>
        <v>Kasım 2013</v>
      </c>
      <c r="E1492" s="45" t="s">
        <v>35</v>
      </c>
      <c r="F1492" s="46">
        <v>7</v>
      </c>
      <c r="G1492" s="47">
        <v>6</v>
      </c>
      <c r="H1492" s="48">
        <f t="shared" si="190"/>
        <v>42</v>
      </c>
      <c r="I1492" s="57">
        <v>3.7966099999999998</v>
      </c>
      <c r="J1492" s="50">
        <v>3.07</v>
      </c>
      <c r="K1492" s="51">
        <f t="shared" si="184"/>
        <v>0.72660999999999998</v>
      </c>
      <c r="L1492" s="53">
        <f t="shared" si="187"/>
        <v>2.3433899999999999</v>
      </c>
      <c r="M1492" s="51">
        <f>IF(I1492="",0,IF(K1492&lt;0,Sayfa3!$P$5,Sayfa3!$S$5))</f>
        <v>0.15000000000000036</v>
      </c>
      <c r="N1492" s="52" t="str">
        <f>IF(E1492="","",IF(K1492&lt;Sayfa3!$P$5,"P",IF(K1492&gt;Sayfa3!$S$5,"P","")))</f>
        <v>P</v>
      </c>
      <c r="O1492" s="53">
        <f t="shared" si="185"/>
        <v>2.1933899999999995</v>
      </c>
      <c r="P1492" s="54">
        <f t="shared" si="186"/>
        <v>8.33</v>
      </c>
      <c r="Q1492" s="55"/>
      <c r="R1492" s="56" t="s">
        <v>35</v>
      </c>
    </row>
    <row r="1493" spans="1:18" s="56" customFormat="1" ht="17.25" customHeight="1" outlineLevel="1">
      <c r="A1493" s="41">
        <f t="shared" si="191"/>
        <v>8.33</v>
      </c>
      <c r="B1493" s="42">
        <f t="shared" si="188"/>
        <v>1482</v>
      </c>
      <c r="C1493" s="43">
        <v>41605</v>
      </c>
      <c r="D1493" s="44" t="str">
        <f t="shared" si="189"/>
        <v>Kasım 2013</v>
      </c>
      <c r="E1493" s="45" t="s">
        <v>35</v>
      </c>
      <c r="F1493" s="46">
        <v>2</v>
      </c>
      <c r="G1493" s="47">
        <v>6</v>
      </c>
      <c r="H1493" s="48">
        <f t="shared" si="190"/>
        <v>12</v>
      </c>
      <c r="I1493" s="57">
        <v>3.7966099999999998</v>
      </c>
      <c r="J1493" s="50">
        <v>3.07</v>
      </c>
      <c r="K1493" s="51">
        <f t="shared" si="184"/>
        <v>0.72660999999999998</v>
      </c>
      <c r="L1493" s="53">
        <f t="shared" si="187"/>
        <v>2.3433899999999999</v>
      </c>
      <c r="M1493" s="51">
        <f>IF(I1493="",0,IF(K1493&lt;0,Sayfa3!$P$5,Sayfa3!$S$5))</f>
        <v>0.15000000000000036</v>
      </c>
      <c r="N1493" s="52" t="str">
        <f>IF(E1493="","",IF(K1493&lt;Sayfa3!$P$5,"P",IF(K1493&gt;Sayfa3!$S$5,"P","")))</f>
        <v>P</v>
      </c>
      <c r="O1493" s="53">
        <f t="shared" si="185"/>
        <v>2.1933899999999995</v>
      </c>
      <c r="P1493" s="54">
        <f t="shared" si="186"/>
        <v>8.33</v>
      </c>
      <c r="Q1493" s="55"/>
      <c r="R1493" s="56" t="s">
        <v>35</v>
      </c>
    </row>
    <row r="1494" spans="1:18" s="56" customFormat="1" ht="17.25" customHeight="1" outlineLevel="1">
      <c r="A1494" s="41">
        <f t="shared" si="191"/>
        <v>8.33</v>
      </c>
      <c r="B1494" s="42">
        <f t="shared" si="188"/>
        <v>1483</v>
      </c>
      <c r="C1494" s="43">
        <v>41605</v>
      </c>
      <c r="D1494" s="44" t="str">
        <f t="shared" si="189"/>
        <v>Kasım 2013</v>
      </c>
      <c r="E1494" s="45" t="s">
        <v>35</v>
      </c>
      <c r="F1494" s="46">
        <v>7</v>
      </c>
      <c r="G1494" s="47">
        <v>6</v>
      </c>
      <c r="H1494" s="48">
        <f t="shared" si="190"/>
        <v>42</v>
      </c>
      <c r="I1494" s="57">
        <v>3.7966099999999998</v>
      </c>
      <c r="J1494" s="50">
        <v>3.07</v>
      </c>
      <c r="K1494" s="51">
        <f t="shared" si="184"/>
        <v>0.72660999999999998</v>
      </c>
      <c r="L1494" s="53">
        <f t="shared" si="187"/>
        <v>2.3433899999999999</v>
      </c>
      <c r="M1494" s="51">
        <f>IF(I1494="",0,IF(K1494&lt;0,Sayfa3!$P$5,Sayfa3!$S$5))</f>
        <v>0.15000000000000036</v>
      </c>
      <c r="N1494" s="52" t="str">
        <f>IF(E1494="","",IF(K1494&lt;Sayfa3!$P$5,"P",IF(K1494&gt;Sayfa3!$S$5,"P","")))</f>
        <v>P</v>
      </c>
      <c r="O1494" s="53">
        <f t="shared" si="185"/>
        <v>2.1933899999999995</v>
      </c>
      <c r="P1494" s="54">
        <f t="shared" si="186"/>
        <v>8.33</v>
      </c>
      <c r="Q1494" s="55"/>
      <c r="R1494" s="56" t="s">
        <v>35</v>
      </c>
    </row>
    <row r="1495" spans="1:18" s="56" customFormat="1" ht="17.25" customHeight="1" outlineLevel="1">
      <c r="A1495" s="41">
        <f t="shared" si="191"/>
        <v>8.33</v>
      </c>
      <c r="B1495" s="42">
        <f t="shared" si="188"/>
        <v>1484</v>
      </c>
      <c r="C1495" s="43">
        <v>41605</v>
      </c>
      <c r="D1495" s="44" t="str">
        <f t="shared" si="189"/>
        <v>Kasım 2013</v>
      </c>
      <c r="E1495" s="45" t="s">
        <v>35</v>
      </c>
      <c r="F1495" s="46">
        <v>2</v>
      </c>
      <c r="G1495" s="47">
        <v>6</v>
      </c>
      <c r="H1495" s="48">
        <f t="shared" si="190"/>
        <v>12</v>
      </c>
      <c r="I1495" s="57">
        <v>3.7966099999999998</v>
      </c>
      <c r="J1495" s="50">
        <v>3.07</v>
      </c>
      <c r="K1495" s="51">
        <f t="shared" si="184"/>
        <v>0.72660999999999998</v>
      </c>
      <c r="L1495" s="53">
        <f t="shared" si="187"/>
        <v>2.3433899999999999</v>
      </c>
      <c r="M1495" s="51">
        <f>IF(I1495="",0,IF(K1495&lt;0,Sayfa3!$P$5,Sayfa3!$S$5))</f>
        <v>0.15000000000000036</v>
      </c>
      <c r="N1495" s="52" t="str">
        <f>IF(E1495="","",IF(K1495&lt;Sayfa3!$P$5,"P",IF(K1495&gt;Sayfa3!$S$5,"P","")))</f>
        <v>P</v>
      </c>
      <c r="O1495" s="53">
        <f t="shared" si="185"/>
        <v>2.1933899999999995</v>
      </c>
      <c r="P1495" s="54">
        <f t="shared" si="186"/>
        <v>8.33</v>
      </c>
      <c r="Q1495" s="55"/>
      <c r="R1495" s="56" t="s">
        <v>35</v>
      </c>
    </row>
    <row r="1496" spans="1:18" s="56" customFormat="1" ht="17.25" customHeight="1" outlineLevel="1">
      <c r="A1496" s="41">
        <f t="shared" si="191"/>
        <v>8.33</v>
      </c>
      <c r="B1496" s="42">
        <f t="shared" si="188"/>
        <v>1485</v>
      </c>
      <c r="C1496" s="43">
        <v>41605</v>
      </c>
      <c r="D1496" s="44" t="str">
        <f t="shared" si="189"/>
        <v>Kasım 2013</v>
      </c>
      <c r="E1496" s="45" t="s">
        <v>35</v>
      </c>
      <c r="F1496" s="46">
        <v>5</v>
      </c>
      <c r="G1496" s="47">
        <v>6</v>
      </c>
      <c r="H1496" s="48">
        <f t="shared" si="190"/>
        <v>30</v>
      </c>
      <c r="I1496" s="57">
        <v>3.7966099999999998</v>
      </c>
      <c r="J1496" s="50">
        <v>3.07</v>
      </c>
      <c r="K1496" s="51">
        <f t="shared" si="184"/>
        <v>0.72660999999999998</v>
      </c>
      <c r="L1496" s="53">
        <f t="shared" si="187"/>
        <v>2.3433899999999999</v>
      </c>
      <c r="M1496" s="51">
        <f>IF(I1496="",0,IF(K1496&lt;0,Sayfa3!$P$5,Sayfa3!$S$5))</f>
        <v>0.15000000000000036</v>
      </c>
      <c r="N1496" s="52" t="str">
        <f>IF(E1496="","",IF(K1496&lt;Sayfa3!$P$5,"P",IF(K1496&gt;Sayfa3!$S$5,"P","")))</f>
        <v>P</v>
      </c>
      <c r="O1496" s="53">
        <f t="shared" si="185"/>
        <v>2.1933899999999995</v>
      </c>
      <c r="P1496" s="54">
        <f t="shared" si="186"/>
        <v>8.33</v>
      </c>
      <c r="Q1496" s="55"/>
      <c r="R1496" s="56" t="s">
        <v>35</v>
      </c>
    </row>
    <row r="1497" spans="1:18" s="56" customFormat="1" ht="17.25" customHeight="1" outlineLevel="1">
      <c r="A1497" s="41">
        <f t="shared" si="191"/>
        <v>8.33</v>
      </c>
      <c r="B1497" s="42">
        <f t="shared" si="188"/>
        <v>1486</v>
      </c>
      <c r="C1497" s="43">
        <v>41607</v>
      </c>
      <c r="D1497" s="44" t="str">
        <f t="shared" si="189"/>
        <v>Kasım 2013</v>
      </c>
      <c r="E1497" s="45" t="s">
        <v>35</v>
      </c>
      <c r="F1497" s="46">
        <v>7</v>
      </c>
      <c r="G1497" s="47">
        <v>6</v>
      </c>
      <c r="H1497" s="48">
        <f t="shared" si="190"/>
        <v>42</v>
      </c>
      <c r="I1497" s="57">
        <v>3.7966099999999998</v>
      </c>
      <c r="J1497" s="50">
        <v>3.07</v>
      </c>
      <c r="K1497" s="51">
        <f t="shared" si="184"/>
        <v>0.72660999999999998</v>
      </c>
      <c r="L1497" s="53">
        <f t="shared" si="187"/>
        <v>2.3433899999999999</v>
      </c>
      <c r="M1497" s="51">
        <f>IF(I1497="",0,IF(K1497&lt;0,Sayfa3!$P$5,Sayfa3!$S$5))</f>
        <v>0.15000000000000036</v>
      </c>
      <c r="N1497" s="52" t="str">
        <f>IF(E1497="","",IF(K1497&lt;Sayfa3!$P$5,"P",IF(K1497&gt;Sayfa3!$S$5,"P","")))</f>
        <v>P</v>
      </c>
      <c r="O1497" s="53">
        <f t="shared" si="185"/>
        <v>2.1933899999999995</v>
      </c>
      <c r="P1497" s="54">
        <f t="shared" si="186"/>
        <v>8.33</v>
      </c>
      <c r="Q1497" s="55"/>
      <c r="R1497" s="56" t="s">
        <v>35</v>
      </c>
    </row>
    <row r="1498" spans="1:18" s="56" customFormat="1" ht="17.25" customHeight="1" outlineLevel="1">
      <c r="A1498" s="41">
        <f t="shared" si="191"/>
        <v>8.33</v>
      </c>
      <c r="B1498" s="42">
        <f t="shared" si="188"/>
        <v>1487</v>
      </c>
      <c r="C1498" s="43">
        <v>41608</v>
      </c>
      <c r="D1498" s="44" t="str">
        <f t="shared" si="189"/>
        <v>Kasım 2013</v>
      </c>
      <c r="E1498" s="45" t="s">
        <v>35</v>
      </c>
      <c r="F1498" s="46">
        <v>2</v>
      </c>
      <c r="G1498" s="47">
        <v>6</v>
      </c>
      <c r="H1498" s="48">
        <f t="shared" si="190"/>
        <v>12</v>
      </c>
      <c r="I1498" s="57">
        <v>3.7966099999999998</v>
      </c>
      <c r="J1498" s="50">
        <v>3.07</v>
      </c>
      <c r="K1498" s="51">
        <f t="shared" si="184"/>
        <v>0.72660999999999998</v>
      </c>
      <c r="L1498" s="53">
        <f t="shared" si="187"/>
        <v>2.3433899999999999</v>
      </c>
      <c r="M1498" s="51">
        <f>IF(I1498="",0,IF(K1498&lt;0,Sayfa3!$P$5,Sayfa3!$S$5))</f>
        <v>0.15000000000000036</v>
      </c>
      <c r="N1498" s="52" t="str">
        <f>IF(E1498="","",IF(K1498&lt;Sayfa3!$P$5,"P",IF(K1498&gt;Sayfa3!$S$5,"P","")))</f>
        <v>P</v>
      </c>
      <c r="O1498" s="53">
        <f t="shared" si="185"/>
        <v>2.1933899999999995</v>
      </c>
      <c r="P1498" s="54">
        <f t="shared" si="186"/>
        <v>8.33</v>
      </c>
      <c r="Q1498" s="55"/>
      <c r="R1498" s="56" t="s">
        <v>35</v>
      </c>
    </row>
    <row r="1499" spans="1:18" s="56" customFormat="1" ht="17.25" customHeight="1" outlineLevel="1">
      <c r="A1499" s="41">
        <f t="shared" si="191"/>
        <v>8.33</v>
      </c>
      <c r="B1499" s="42">
        <f t="shared" si="188"/>
        <v>1488</v>
      </c>
      <c r="C1499" s="43">
        <v>41608</v>
      </c>
      <c r="D1499" s="44" t="str">
        <f t="shared" si="189"/>
        <v>Kasım 2013</v>
      </c>
      <c r="E1499" s="45" t="s">
        <v>35</v>
      </c>
      <c r="F1499" s="46">
        <v>4</v>
      </c>
      <c r="G1499" s="47">
        <v>6</v>
      </c>
      <c r="H1499" s="48">
        <f t="shared" si="190"/>
        <v>24</v>
      </c>
      <c r="I1499" s="57">
        <v>3.7966099999999998</v>
      </c>
      <c r="J1499" s="50">
        <v>3.07</v>
      </c>
      <c r="K1499" s="51">
        <f t="shared" si="184"/>
        <v>0.72660999999999998</v>
      </c>
      <c r="L1499" s="53">
        <f t="shared" si="187"/>
        <v>2.3433899999999999</v>
      </c>
      <c r="M1499" s="51">
        <f>IF(I1499="",0,IF(K1499&lt;0,Sayfa3!$P$5,Sayfa3!$S$5))</f>
        <v>0.15000000000000036</v>
      </c>
      <c r="N1499" s="52" t="str">
        <f>IF(E1499="","",IF(K1499&lt;Sayfa3!$P$5,"P",IF(K1499&gt;Sayfa3!$S$5,"P","")))</f>
        <v>P</v>
      </c>
      <c r="O1499" s="53">
        <f t="shared" si="185"/>
        <v>2.1933899999999995</v>
      </c>
      <c r="P1499" s="54">
        <f t="shared" si="186"/>
        <v>8.33</v>
      </c>
      <c r="Q1499" s="55"/>
      <c r="R1499" s="56" t="s">
        <v>35</v>
      </c>
    </row>
    <row r="1500" spans="1:18" s="56" customFormat="1" ht="17.25" customHeight="1" outlineLevel="1">
      <c r="A1500" s="41">
        <f t="shared" si="191"/>
        <v>8.33</v>
      </c>
      <c r="B1500" s="42">
        <f t="shared" si="188"/>
        <v>1489</v>
      </c>
      <c r="C1500" s="43">
        <v>41608</v>
      </c>
      <c r="D1500" s="44" t="str">
        <f t="shared" si="189"/>
        <v>Kasım 2013</v>
      </c>
      <c r="E1500" s="45" t="s">
        <v>35</v>
      </c>
      <c r="F1500" s="46">
        <v>2</v>
      </c>
      <c r="G1500" s="47">
        <v>6</v>
      </c>
      <c r="H1500" s="48">
        <f t="shared" si="190"/>
        <v>12</v>
      </c>
      <c r="I1500" s="57">
        <v>3.7966099999999998</v>
      </c>
      <c r="J1500" s="50">
        <v>3.07</v>
      </c>
      <c r="K1500" s="51">
        <f t="shared" si="184"/>
        <v>0.72660999999999998</v>
      </c>
      <c r="L1500" s="53">
        <f t="shared" si="187"/>
        <v>2.3433899999999999</v>
      </c>
      <c r="M1500" s="51">
        <f>IF(I1500="",0,IF(K1500&lt;0,Sayfa3!$P$5,Sayfa3!$S$5))</f>
        <v>0.15000000000000036</v>
      </c>
      <c r="N1500" s="52" t="str">
        <f>IF(E1500="","",IF(K1500&lt;Sayfa3!$P$5,"P",IF(K1500&gt;Sayfa3!$S$5,"P","")))</f>
        <v>P</v>
      </c>
      <c r="O1500" s="53">
        <f t="shared" si="185"/>
        <v>2.1933899999999995</v>
      </c>
      <c r="P1500" s="54">
        <f t="shared" si="186"/>
        <v>8.33</v>
      </c>
      <c r="Q1500" s="55"/>
      <c r="R1500" s="56" t="s">
        <v>35</v>
      </c>
    </row>
    <row r="1501" spans="1:18" s="56" customFormat="1" ht="17.25" customHeight="1" outlineLevel="1">
      <c r="A1501" s="41">
        <f t="shared" si="191"/>
        <v>8.33</v>
      </c>
      <c r="B1501" s="42">
        <f t="shared" si="188"/>
        <v>1490</v>
      </c>
      <c r="C1501" s="43">
        <v>41608</v>
      </c>
      <c r="D1501" s="44" t="str">
        <f t="shared" si="189"/>
        <v>Kasım 2013</v>
      </c>
      <c r="E1501" s="45" t="s">
        <v>35</v>
      </c>
      <c r="F1501" s="46">
        <v>7</v>
      </c>
      <c r="G1501" s="47">
        <v>6</v>
      </c>
      <c r="H1501" s="48">
        <f t="shared" si="190"/>
        <v>42</v>
      </c>
      <c r="I1501" s="57">
        <v>3.7966099999999998</v>
      </c>
      <c r="J1501" s="50">
        <v>3.07</v>
      </c>
      <c r="K1501" s="51">
        <f t="shared" si="184"/>
        <v>0.72660999999999998</v>
      </c>
      <c r="L1501" s="53">
        <f t="shared" si="187"/>
        <v>2.3433899999999999</v>
      </c>
      <c r="M1501" s="51">
        <f>IF(I1501="",0,IF(K1501&lt;0,Sayfa3!$P$5,Sayfa3!$S$5))</f>
        <v>0.15000000000000036</v>
      </c>
      <c r="N1501" s="52" t="str">
        <f>IF(E1501="","",IF(K1501&lt;Sayfa3!$P$5,"P",IF(K1501&gt;Sayfa3!$S$5,"P","")))</f>
        <v>P</v>
      </c>
      <c r="O1501" s="53">
        <f t="shared" si="185"/>
        <v>2.1933899999999995</v>
      </c>
      <c r="P1501" s="54">
        <f t="shared" si="186"/>
        <v>8.33</v>
      </c>
      <c r="Q1501" s="55"/>
      <c r="R1501" s="56" t="s">
        <v>35</v>
      </c>
    </row>
    <row r="1502" spans="1:18" s="56" customFormat="1" ht="17.25" customHeight="1" outlineLevel="1">
      <c r="A1502" s="41">
        <f t="shared" si="191"/>
        <v>8.4600000000000009</v>
      </c>
      <c r="B1502" s="42">
        <f t="shared" si="188"/>
        <v>1491</v>
      </c>
      <c r="C1502" s="43">
        <v>41612</v>
      </c>
      <c r="D1502" s="44" t="str">
        <f t="shared" si="189"/>
        <v>Aralık 2013</v>
      </c>
      <c r="E1502" s="45" t="s">
        <v>35</v>
      </c>
      <c r="F1502" s="46">
        <v>7</v>
      </c>
      <c r="G1502" s="47">
        <v>6</v>
      </c>
      <c r="H1502" s="48">
        <f t="shared" si="190"/>
        <v>42</v>
      </c>
      <c r="I1502" s="57">
        <f>4.38/1.18</f>
        <v>3.7118644067796613</v>
      </c>
      <c r="J1502" s="50">
        <v>3.07</v>
      </c>
      <c r="K1502" s="51">
        <f t="shared" ref="K1502:K1556" si="192">I1502-J1502</f>
        <v>0.6418644067796615</v>
      </c>
      <c r="L1502" s="53">
        <f t="shared" si="187"/>
        <v>2.4281355932203383</v>
      </c>
      <c r="M1502" s="51">
        <f>IF(I1502="",0,IF(K1502&lt;0,Sayfa3!$P$5,Sayfa3!$S$5))</f>
        <v>0.15000000000000036</v>
      </c>
      <c r="N1502" s="52" t="str">
        <f>IF(E1502="","",IF(K1502&lt;Sayfa3!$P$5,"P",IF(K1502&gt;Sayfa3!$S$5,"P","")))</f>
        <v>P</v>
      </c>
      <c r="O1502" s="53">
        <f t="shared" si="185"/>
        <v>2.278135593220338</v>
      </c>
      <c r="P1502" s="54">
        <f t="shared" si="186"/>
        <v>8.4600000000000009</v>
      </c>
      <c r="Q1502" s="55"/>
      <c r="R1502" s="56" t="s">
        <v>35</v>
      </c>
    </row>
    <row r="1503" spans="1:18" s="56" customFormat="1" ht="17.25" customHeight="1" outlineLevel="1">
      <c r="A1503" s="41">
        <f t="shared" si="191"/>
        <v>8.4600000000000009</v>
      </c>
      <c r="B1503" s="42">
        <f t="shared" si="188"/>
        <v>1492</v>
      </c>
      <c r="C1503" s="43">
        <v>41612</v>
      </c>
      <c r="D1503" s="44" t="str">
        <f t="shared" si="189"/>
        <v>Aralık 2013</v>
      </c>
      <c r="E1503" s="45" t="s">
        <v>35</v>
      </c>
      <c r="F1503" s="46">
        <v>2</v>
      </c>
      <c r="G1503" s="47">
        <v>6</v>
      </c>
      <c r="H1503" s="48">
        <f t="shared" si="190"/>
        <v>12</v>
      </c>
      <c r="I1503" s="57">
        <v>3.7118644067796613</v>
      </c>
      <c r="J1503" s="50">
        <v>3.07</v>
      </c>
      <c r="K1503" s="51">
        <f t="shared" si="192"/>
        <v>0.6418644067796615</v>
      </c>
      <c r="L1503" s="53">
        <f t="shared" si="187"/>
        <v>2.4281355932203383</v>
      </c>
      <c r="M1503" s="51">
        <f>IF(I1503="",0,IF(K1503&lt;0,Sayfa3!$P$5,Sayfa3!$S$5))</f>
        <v>0.15000000000000036</v>
      </c>
      <c r="N1503" s="52" t="str">
        <f>IF(E1503="","",IF(K1503&lt;Sayfa3!$P$5,"P",IF(K1503&gt;Sayfa3!$S$5,"P","")))</f>
        <v>P</v>
      </c>
      <c r="O1503" s="53">
        <f t="shared" si="185"/>
        <v>2.278135593220338</v>
      </c>
      <c r="P1503" s="54">
        <f t="shared" si="186"/>
        <v>8.4600000000000009</v>
      </c>
      <c r="Q1503" s="55"/>
      <c r="R1503" s="56" t="s">
        <v>35</v>
      </c>
    </row>
    <row r="1504" spans="1:18" s="56" customFormat="1" ht="17.25" customHeight="1" outlineLevel="1">
      <c r="A1504" s="41">
        <f t="shared" si="191"/>
        <v>8.4600000000000009</v>
      </c>
      <c r="B1504" s="42">
        <f t="shared" si="188"/>
        <v>1493</v>
      </c>
      <c r="C1504" s="43">
        <v>41612</v>
      </c>
      <c r="D1504" s="44" t="str">
        <f t="shared" si="189"/>
        <v>Aralık 2013</v>
      </c>
      <c r="E1504" s="45" t="s">
        <v>35</v>
      </c>
      <c r="F1504" s="46">
        <v>7</v>
      </c>
      <c r="G1504" s="47">
        <v>6</v>
      </c>
      <c r="H1504" s="48">
        <f t="shared" si="190"/>
        <v>42</v>
      </c>
      <c r="I1504" s="57">
        <v>3.7118644067796613</v>
      </c>
      <c r="J1504" s="50">
        <v>3.07</v>
      </c>
      <c r="K1504" s="51">
        <f t="shared" si="192"/>
        <v>0.6418644067796615</v>
      </c>
      <c r="L1504" s="53">
        <f t="shared" si="187"/>
        <v>2.4281355932203383</v>
      </c>
      <c r="M1504" s="51">
        <f>IF(I1504="",0,IF(K1504&lt;0,Sayfa3!$P$5,Sayfa3!$S$5))</f>
        <v>0.15000000000000036</v>
      </c>
      <c r="N1504" s="52" t="str">
        <f>IF(E1504="","",IF(K1504&lt;Sayfa3!$P$5,"P",IF(K1504&gt;Sayfa3!$S$5,"P","")))</f>
        <v>P</v>
      </c>
      <c r="O1504" s="53">
        <f t="shared" si="185"/>
        <v>2.278135593220338</v>
      </c>
      <c r="P1504" s="54">
        <f t="shared" si="186"/>
        <v>8.4600000000000009</v>
      </c>
      <c r="Q1504" s="55"/>
      <c r="R1504" s="56" t="s">
        <v>35</v>
      </c>
    </row>
    <row r="1505" spans="1:18" s="56" customFormat="1" ht="17.25" customHeight="1" outlineLevel="1">
      <c r="A1505" s="41">
        <f t="shared" si="191"/>
        <v>8.4600000000000009</v>
      </c>
      <c r="B1505" s="42">
        <f t="shared" si="188"/>
        <v>1494</v>
      </c>
      <c r="C1505" s="43">
        <v>41612</v>
      </c>
      <c r="D1505" s="44" t="str">
        <f t="shared" si="189"/>
        <v>Aralık 2013</v>
      </c>
      <c r="E1505" s="45" t="s">
        <v>35</v>
      </c>
      <c r="F1505" s="46">
        <v>2</v>
      </c>
      <c r="G1505" s="47">
        <v>6</v>
      </c>
      <c r="H1505" s="48">
        <f t="shared" si="190"/>
        <v>12</v>
      </c>
      <c r="I1505" s="57">
        <v>3.7118644067796613</v>
      </c>
      <c r="J1505" s="50">
        <v>3.07</v>
      </c>
      <c r="K1505" s="51">
        <f t="shared" si="192"/>
        <v>0.6418644067796615</v>
      </c>
      <c r="L1505" s="53">
        <f t="shared" si="187"/>
        <v>2.4281355932203383</v>
      </c>
      <c r="M1505" s="51">
        <f>IF(I1505="",0,IF(K1505&lt;0,Sayfa3!$P$5,Sayfa3!$S$5))</f>
        <v>0.15000000000000036</v>
      </c>
      <c r="N1505" s="52" t="str">
        <f>IF(E1505="","",IF(K1505&lt;Sayfa3!$P$5,"P",IF(K1505&gt;Sayfa3!$S$5,"P","")))</f>
        <v>P</v>
      </c>
      <c r="O1505" s="53">
        <f t="shared" si="185"/>
        <v>2.278135593220338</v>
      </c>
      <c r="P1505" s="54">
        <f t="shared" si="186"/>
        <v>8.4600000000000009</v>
      </c>
      <c r="Q1505" s="55"/>
      <c r="R1505" s="56" t="s">
        <v>35</v>
      </c>
    </row>
    <row r="1506" spans="1:18" s="56" customFormat="1" ht="17.25" customHeight="1" outlineLevel="1">
      <c r="A1506" s="41">
        <f t="shared" si="191"/>
        <v>8.4600000000000009</v>
      </c>
      <c r="B1506" s="42">
        <f t="shared" si="188"/>
        <v>1495</v>
      </c>
      <c r="C1506" s="43">
        <v>41612</v>
      </c>
      <c r="D1506" s="44" t="str">
        <f t="shared" si="189"/>
        <v>Aralık 2013</v>
      </c>
      <c r="E1506" s="45" t="s">
        <v>35</v>
      </c>
      <c r="F1506" s="46">
        <v>7</v>
      </c>
      <c r="G1506" s="47">
        <v>6</v>
      </c>
      <c r="H1506" s="48">
        <f t="shared" si="190"/>
        <v>42</v>
      </c>
      <c r="I1506" s="57">
        <v>3.7118644067796613</v>
      </c>
      <c r="J1506" s="50">
        <v>3.07</v>
      </c>
      <c r="K1506" s="51">
        <f t="shared" si="192"/>
        <v>0.6418644067796615</v>
      </c>
      <c r="L1506" s="53">
        <f t="shared" si="187"/>
        <v>2.4281355932203383</v>
      </c>
      <c r="M1506" s="51">
        <f>IF(I1506="",0,IF(K1506&lt;0,Sayfa3!$P$5,Sayfa3!$S$5))</f>
        <v>0.15000000000000036</v>
      </c>
      <c r="N1506" s="52" t="str">
        <f>IF(E1506="","",IF(K1506&lt;Sayfa3!$P$5,"P",IF(K1506&gt;Sayfa3!$S$5,"P","")))</f>
        <v>P</v>
      </c>
      <c r="O1506" s="53">
        <f t="shared" si="185"/>
        <v>2.278135593220338</v>
      </c>
      <c r="P1506" s="54">
        <f t="shared" si="186"/>
        <v>8.4600000000000009</v>
      </c>
      <c r="Q1506" s="55"/>
      <c r="R1506" s="56" t="s">
        <v>35</v>
      </c>
    </row>
    <row r="1507" spans="1:18" s="56" customFormat="1" ht="17.25" customHeight="1" outlineLevel="1">
      <c r="A1507" s="41">
        <f t="shared" si="191"/>
        <v>8.4600000000000009</v>
      </c>
      <c r="B1507" s="42">
        <f t="shared" si="188"/>
        <v>1496</v>
      </c>
      <c r="C1507" s="43">
        <v>41612</v>
      </c>
      <c r="D1507" s="44" t="str">
        <f t="shared" si="189"/>
        <v>Aralık 2013</v>
      </c>
      <c r="E1507" s="45" t="s">
        <v>35</v>
      </c>
      <c r="F1507" s="46">
        <v>2</v>
      </c>
      <c r="G1507" s="47">
        <v>6</v>
      </c>
      <c r="H1507" s="48">
        <f t="shared" si="190"/>
        <v>12</v>
      </c>
      <c r="I1507" s="57">
        <v>3.7118644067796613</v>
      </c>
      <c r="J1507" s="50">
        <v>3.07</v>
      </c>
      <c r="K1507" s="51">
        <f t="shared" si="192"/>
        <v>0.6418644067796615</v>
      </c>
      <c r="L1507" s="53">
        <f t="shared" si="187"/>
        <v>2.4281355932203383</v>
      </c>
      <c r="M1507" s="51">
        <f>IF(I1507="",0,IF(K1507&lt;0,Sayfa3!$P$5,Sayfa3!$S$5))</f>
        <v>0.15000000000000036</v>
      </c>
      <c r="N1507" s="52" t="str">
        <f>IF(E1507="","",IF(K1507&lt;Sayfa3!$P$5,"P",IF(K1507&gt;Sayfa3!$S$5,"P","")))</f>
        <v>P</v>
      </c>
      <c r="O1507" s="53">
        <f t="shared" si="185"/>
        <v>2.278135593220338</v>
      </c>
      <c r="P1507" s="54">
        <f t="shared" si="186"/>
        <v>8.4600000000000009</v>
      </c>
      <c r="Q1507" s="55"/>
      <c r="R1507" s="56" t="s">
        <v>35</v>
      </c>
    </row>
    <row r="1508" spans="1:18" s="56" customFormat="1" ht="17.25" customHeight="1" outlineLevel="1">
      <c r="A1508" s="41">
        <f t="shared" si="191"/>
        <v>8.4600000000000009</v>
      </c>
      <c r="B1508" s="42">
        <f t="shared" si="188"/>
        <v>1497</v>
      </c>
      <c r="C1508" s="43">
        <v>41612</v>
      </c>
      <c r="D1508" s="44" t="str">
        <f t="shared" si="189"/>
        <v>Aralık 2013</v>
      </c>
      <c r="E1508" s="45" t="s">
        <v>35</v>
      </c>
      <c r="F1508" s="46">
        <v>7</v>
      </c>
      <c r="G1508" s="47">
        <v>6</v>
      </c>
      <c r="H1508" s="48">
        <f t="shared" si="190"/>
        <v>42</v>
      </c>
      <c r="I1508" s="57">
        <v>3.7118644067796613</v>
      </c>
      <c r="J1508" s="50">
        <v>3.07</v>
      </c>
      <c r="K1508" s="51">
        <f t="shared" si="192"/>
        <v>0.6418644067796615</v>
      </c>
      <c r="L1508" s="53">
        <f t="shared" si="187"/>
        <v>2.4281355932203383</v>
      </c>
      <c r="M1508" s="51">
        <f>IF(I1508="",0,IF(K1508&lt;0,Sayfa3!$P$5,Sayfa3!$S$5))</f>
        <v>0.15000000000000036</v>
      </c>
      <c r="N1508" s="52" t="str">
        <f>IF(E1508="","",IF(K1508&lt;Sayfa3!$P$5,"P",IF(K1508&gt;Sayfa3!$S$5,"P","")))</f>
        <v>P</v>
      </c>
      <c r="O1508" s="53">
        <f t="shared" si="185"/>
        <v>2.278135593220338</v>
      </c>
      <c r="P1508" s="54">
        <f t="shared" si="186"/>
        <v>8.4600000000000009</v>
      </c>
      <c r="Q1508" s="55"/>
      <c r="R1508" s="56" t="s">
        <v>35</v>
      </c>
    </row>
    <row r="1509" spans="1:18" s="56" customFormat="1" ht="17.25" customHeight="1" outlineLevel="1">
      <c r="A1509" s="41">
        <f t="shared" si="191"/>
        <v>8.4600000000000009</v>
      </c>
      <c r="B1509" s="42">
        <f t="shared" si="188"/>
        <v>1498</v>
      </c>
      <c r="C1509" s="43">
        <v>41612</v>
      </c>
      <c r="D1509" s="44" t="str">
        <f t="shared" si="189"/>
        <v>Aralık 2013</v>
      </c>
      <c r="E1509" s="45" t="s">
        <v>35</v>
      </c>
      <c r="F1509" s="46">
        <v>2</v>
      </c>
      <c r="G1509" s="47">
        <v>6</v>
      </c>
      <c r="H1509" s="48">
        <f t="shared" si="190"/>
        <v>12</v>
      </c>
      <c r="I1509" s="57">
        <v>3.7118644067796613</v>
      </c>
      <c r="J1509" s="50">
        <v>3.07</v>
      </c>
      <c r="K1509" s="51">
        <f t="shared" si="192"/>
        <v>0.6418644067796615</v>
      </c>
      <c r="L1509" s="53">
        <f t="shared" si="187"/>
        <v>2.4281355932203383</v>
      </c>
      <c r="M1509" s="51">
        <f>IF(I1509="",0,IF(K1509&lt;0,Sayfa3!$P$5,Sayfa3!$S$5))</f>
        <v>0.15000000000000036</v>
      </c>
      <c r="N1509" s="52" t="str">
        <f>IF(E1509="","",IF(K1509&lt;Sayfa3!$P$5,"P",IF(K1509&gt;Sayfa3!$S$5,"P","")))</f>
        <v>P</v>
      </c>
      <c r="O1509" s="53">
        <f t="shared" si="185"/>
        <v>2.278135593220338</v>
      </c>
      <c r="P1509" s="54">
        <f t="shared" si="186"/>
        <v>8.4600000000000009</v>
      </c>
      <c r="Q1509" s="55"/>
      <c r="R1509" s="56" t="s">
        <v>35</v>
      </c>
    </row>
    <row r="1510" spans="1:18" s="56" customFormat="1" ht="17.25" customHeight="1" outlineLevel="1">
      <c r="A1510" s="41">
        <f t="shared" si="191"/>
        <v>8.4600000000000009</v>
      </c>
      <c r="B1510" s="42">
        <f t="shared" si="188"/>
        <v>1499</v>
      </c>
      <c r="C1510" s="43">
        <v>41613</v>
      </c>
      <c r="D1510" s="44" t="str">
        <f t="shared" si="189"/>
        <v>Aralık 2013</v>
      </c>
      <c r="E1510" s="45" t="s">
        <v>35</v>
      </c>
      <c r="F1510" s="46">
        <v>7</v>
      </c>
      <c r="G1510" s="47">
        <v>6</v>
      </c>
      <c r="H1510" s="48">
        <f t="shared" si="190"/>
        <v>42</v>
      </c>
      <c r="I1510" s="57">
        <v>3.7118644067796613</v>
      </c>
      <c r="J1510" s="50">
        <v>3.07</v>
      </c>
      <c r="K1510" s="51">
        <f t="shared" si="192"/>
        <v>0.6418644067796615</v>
      </c>
      <c r="L1510" s="53">
        <f t="shared" si="187"/>
        <v>2.4281355932203383</v>
      </c>
      <c r="M1510" s="51">
        <f>IF(I1510="",0,IF(K1510&lt;0,Sayfa3!$P$5,Sayfa3!$S$5))</f>
        <v>0.15000000000000036</v>
      </c>
      <c r="N1510" s="52" t="str">
        <f>IF(E1510="","",IF(K1510&lt;Sayfa3!$P$5,"P",IF(K1510&gt;Sayfa3!$S$5,"P","")))</f>
        <v>P</v>
      </c>
      <c r="O1510" s="53">
        <f t="shared" si="185"/>
        <v>2.278135593220338</v>
      </c>
      <c r="P1510" s="54">
        <f t="shared" si="186"/>
        <v>8.4600000000000009</v>
      </c>
      <c r="Q1510" s="55"/>
      <c r="R1510" s="56" t="s">
        <v>35</v>
      </c>
    </row>
    <row r="1511" spans="1:18" s="56" customFormat="1" ht="17.25" customHeight="1" outlineLevel="1">
      <c r="A1511" s="41">
        <f t="shared" si="191"/>
        <v>8.4600000000000009</v>
      </c>
      <c r="B1511" s="42">
        <f t="shared" si="188"/>
        <v>1500</v>
      </c>
      <c r="C1511" s="43">
        <v>41613</v>
      </c>
      <c r="D1511" s="44" t="str">
        <f t="shared" si="189"/>
        <v>Aralık 2013</v>
      </c>
      <c r="E1511" s="45" t="s">
        <v>35</v>
      </c>
      <c r="F1511" s="46">
        <v>3</v>
      </c>
      <c r="G1511" s="47">
        <v>6</v>
      </c>
      <c r="H1511" s="48">
        <f t="shared" si="190"/>
        <v>18</v>
      </c>
      <c r="I1511" s="57">
        <v>3.7118644067796613</v>
      </c>
      <c r="J1511" s="50">
        <v>3.07</v>
      </c>
      <c r="K1511" s="51">
        <f t="shared" si="192"/>
        <v>0.6418644067796615</v>
      </c>
      <c r="L1511" s="53">
        <f t="shared" si="187"/>
        <v>2.4281355932203383</v>
      </c>
      <c r="M1511" s="51">
        <f>IF(I1511="",0,IF(K1511&lt;0,Sayfa3!$P$5,Sayfa3!$S$5))</f>
        <v>0.15000000000000036</v>
      </c>
      <c r="N1511" s="52" t="str">
        <f>IF(E1511="","",IF(K1511&lt;Sayfa3!$P$5,"P",IF(K1511&gt;Sayfa3!$S$5,"P","")))</f>
        <v>P</v>
      </c>
      <c r="O1511" s="53">
        <f t="shared" si="185"/>
        <v>2.278135593220338</v>
      </c>
      <c r="P1511" s="54">
        <f t="shared" si="186"/>
        <v>8.4600000000000009</v>
      </c>
      <c r="Q1511" s="55"/>
      <c r="R1511" s="56" t="s">
        <v>35</v>
      </c>
    </row>
    <row r="1512" spans="1:18" s="56" customFormat="1" ht="17.25" customHeight="1" outlineLevel="1">
      <c r="A1512" s="41">
        <f t="shared" si="191"/>
        <v>8.4600000000000009</v>
      </c>
      <c r="B1512" s="42">
        <f t="shared" si="188"/>
        <v>1501</v>
      </c>
      <c r="C1512" s="43">
        <v>41613</v>
      </c>
      <c r="D1512" s="44" t="str">
        <f t="shared" si="189"/>
        <v>Aralık 2013</v>
      </c>
      <c r="E1512" s="45" t="s">
        <v>35</v>
      </c>
      <c r="F1512" s="46">
        <v>7</v>
      </c>
      <c r="G1512" s="47">
        <v>6</v>
      </c>
      <c r="H1512" s="48">
        <f t="shared" si="190"/>
        <v>42</v>
      </c>
      <c r="I1512" s="57">
        <v>3.7118644067796613</v>
      </c>
      <c r="J1512" s="50">
        <v>3.07</v>
      </c>
      <c r="K1512" s="51">
        <f t="shared" si="192"/>
        <v>0.6418644067796615</v>
      </c>
      <c r="L1512" s="53">
        <f t="shared" si="187"/>
        <v>2.4281355932203383</v>
      </c>
      <c r="M1512" s="51">
        <f>IF(I1512="",0,IF(K1512&lt;0,Sayfa3!$P$5,Sayfa3!$S$5))</f>
        <v>0.15000000000000036</v>
      </c>
      <c r="N1512" s="52" t="str">
        <f>IF(E1512="","",IF(K1512&lt;Sayfa3!$P$5,"P",IF(K1512&gt;Sayfa3!$S$5,"P","")))</f>
        <v>P</v>
      </c>
      <c r="O1512" s="53">
        <f t="shared" si="185"/>
        <v>2.278135593220338</v>
      </c>
      <c r="P1512" s="54">
        <f t="shared" si="186"/>
        <v>8.4600000000000009</v>
      </c>
      <c r="Q1512" s="55"/>
      <c r="R1512" s="56" t="s">
        <v>35</v>
      </c>
    </row>
    <row r="1513" spans="1:18" s="56" customFormat="1" ht="17.25" customHeight="1" outlineLevel="1">
      <c r="A1513" s="41">
        <f t="shared" si="191"/>
        <v>8.4600000000000009</v>
      </c>
      <c r="B1513" s="42">
        <f t="shared" si="188"/>
        <v>1502</v>
      </c>
      <c r="C1513" s="43">
        <v>41613</v>
      </c>
      <c r="D1513" s="44" t="str">
        <f t="shared" si="189"/>
        <v>Aralık 2013</v>
      </c>
      <c r="E1513" s="45" t="s">
        <v>35</v>
      </c>
      <c r="F1513" s="46">
        <v>3</v>
      </c>
      <c r="G1513" s="47">
        <v>6</v>
      </c>
      <c r="H1513" s="48">
        <f t="shared" si="190"/>
        <v>18</v>
      </c>
      <c r="I1513" s="57">
        <v>3.7118644067796613</v>
      </c>
      <c r="J1513" s="50">
        <v>3.07</v>
      </c>
      <c r="K1513" s="51">
        <f t="shared" si="192"/>
        <v>0.6418644067796615</v>
      </c>
      <c r="L1513" s="53">
        <f t="shared" si="187"/>
        <v>2.4281355932203383</v>
      </c>
      <c r="M1513" s="51">
        <f>IF(I1513="",0,IF(K1513&lt;0,Sayfa3!$P$5,Sayfa3!$S$5))</f>
        <v>0.15000000000000036</v>
      </c>
      <c r="N1513" s="52" t="str">
        <f>IF(E1513="","",IF(K1513&lt;Sayfa3!$P$5,"P",IF(K1513&gt;Sayfa3!$S$5,"P","")))</f>
        <v>P</v>
      </c>
      <c r="O1513" s="53">
        <f t="shared" si="185"/>
        <v>2.278135593220338</v>
      </c>
      <c r="P1513" s="54">
        <f t="shared" si="186"/>
        <v>8.4600000000000009</v>
      </c>
      <c r="Q1513" s="55"/>
      <c r="R1513" s="56" t="s">
        <v>35</v>
      </c>
    </row>
    <row r="1514" spans="1:18" s="56" customFormat="1" ht="17.25" customHeight="1" outlineLevel="1">
      <c r="A1514" s="41">
        <f t="shared" si="191"/>
        <v>8.4600000000000009</v>
      </c>
      <c r="B1514" s="42">
        <f t="shared" si="188"/>
        <v>1503</v>
      </c>
      <c r="C1514" s="43">
        <v>41613</v>
      </c>
      <c r="D1514" s="44" t="str">
        <f t="shared" si="189"/>
        <v>Aralık 2013</v>
      </c>
      <c r="E1514" s="45" t="s">
        <v>35</v>
      </c>
      <c r="F1514" s="46">
        <v>7</v>
      </c>
      <c r="G1514" s="47">
        <v>6</v>
      </c>
      <c r="H1514" s="48">
        <f t="shared" si="190"/>
        <v>42</v>
      </c>
      <c r="I1514" s="57">
        <v>3.7118644067796613</v>
      </c>
      <c r="J1514" s="50">
        <v>3.07</v>
      </c>
      <c r="K1514" s="51">
        <f t="shared" si="192"/>
        <v>0.6418644067796615</v>
      </c>
      <c r="L1514" s="53">
        <f t="shared" si="187"/>
        <v>2.4281355932203383</v>
      </c>
      <c r="M1514" s="51">
        <f>IF(I1514="",0,IF(K1514&lt;0,Sayfa3!$P$5,Sayfa3!$S$5))</f>
        <v>0.15000000000000036</v>
      </c>
      <c r="N1514" s="52" t="str">
        <f>IF(E1514="","",IF(K1514&lt;Sayfa3!$P$5,"P",IF(K1514&gt;Sayfa3!$S$5,"P","")))</f>
        <v>P</v>
      </c>
      <c r="O1514" s="53">
        <f t="shared" si="185"/>
        <v>2.278135593220338</v>
      </c>
      <c r="P1514" s="54">
        <f t="shared" si="186"/>
        <v>8.4600000000000009</v>
      </c>
      <c r="Q1514" s="55"/>
      <c r="R1514" s="56" t="s">
        <v>35</v>
      </c>
    </row>
    <row r="1515" spans="1:18" s="56" customFormat="1" ht="17.25" customHeight="1" outlineLevel="1">
      <c r="A1515" s="41">
        <f t="shared" si="191"/>
        <v>8.4600000000000009</v>
      </c>
      <c r="B1515" s="42">
        <f t="shared" si="188"/>
        <v>1504</v>
      </c>
      <c r="C1515" s="43">
        <v>41613</v>
      </c>
      <c r="D1515" s="44" t="str">
        <f t="shared" si="189"/>
        <v>Aralık 2013</v>
      </c>
      <c r="E1515" s="45" t="s">
        <v>35</v>
      </c>
      <c r="F1515" s="46">
        <v>3</v>
      </c>
      <c r="G1515" s="47">
        <v>6</v>
      </c>
      <c r="H1515" s="48">
        <f t="shared" si="190"/>
        <v>18</v>
      </c>
      <c r="I1515" s="57">
        <v>3.7118644067796613</v>
      </c>
      <c r="J1515" s="50">
        <v>3.07</v>
      </c>
      <c r="K1515" s="51">
        <f t="shared" si="192"/>
        <v>0.6418644067796615</v>
      </c>
      <c r="L1515" s="53">
        <f t="shared" si="187"/>
        <v>2.4281355932203383</v>
      </c>
      <c r="M1515" s="51">
        <f>IF(I1515="",0,IF(K1515&lt;0,Sayfa3!$P$5,Sayfa3!$S$5))</f>
        <v>0.15000000000000036</v>
      </c>
      <c r="N1515" s="52" t="str">
        <f>IF(E1515="","",IF(K1515&lt;Sayfa3!$P$5,"P",IF(K1515&gt;Sayfa3!$S$5,"P","")))</f>
        <v>P</v>
      </c>
      <c r="O1515" s="53">
        <f t="shared" si="185"/>
        <v>2.278135593220338</v>
      </c>
      <c r="P1515" s="54">
        <f t="shared" si="186"/>
        <v>8.4600000000000009</v>
      </c>
      <c r="Q1515" s="55"/>
      <c r="R1515" s="56" t="s">
        <v>35</v>
      </c>
    </row>
    <row r="1516" spans="1:18" s="56" customFormat="1" ht="17.25" customHeight="1" outlineLevel="1">
      <c r="A1516" s="41">
        <f t="shared" si="191"/>
        <v>8.4600000000000009</v>
      </c>
      <c r="B1516" s="42">
        <f t="shared" si="188"/>
        <v>1505</v>
      </c>
      <c r="C1516" s="43">
        <v>41614</v>
      </c>
      <c r="D1516" s="44" t="str">
        <f t="shared" si="189"/>
        <v>Aralık 2013</v>
      </c>
      <c r="E1516" s="45" t="s">
        <v>35</v>
      </c>
      <c r="F1516" s="46">
        <v>7</v>
      </c>
      <c r="G1516" s="47">
        <v>6</v>
      </c>
      <c r="H1516" s="48">
        <f t="shared" si="190"/>
        <v>42</v>
      </c>
      <c r="I1516" s="57">
        <v>3.7118644067796613</v>
      </c>
      <c r="J1516" s="50">
        <v>3.07</v>
      </c>
      <c r="K1516" s="51">
        <f t="shared" si="192"/>
        <v>0.6418644067796615</v>
      </c>
      <c r="L1516" s="53">
        <f t="shared" si="187"/>
        <v>2.4281355932203383</v>
      </c>
      <c r="M1516" s="51">
        <f>IF(I1516="",0,IF(K1516&lt;0,Sayfa3!$P$5,Sayfa3!$S$5))</f>
        <v>0.15000000000000036</v>
      </c>
      <c r="N1516" s="52" t="str">
        <f>IF(E1516="","",IF(K1516&lt;Sayfa3!$P$5,"P",IF(K1516&gt;Sayfa3!$S$5,"P","")))</f>
        <v>P</v>
      </c>
      <c r="O1516" s="53">
        <f t="shared" si="185"/>
        <v>2.278135593220338</v>
      </c>
      <c r="P1516" s="54">
        <f t="shared" si="186"/>
        <v>8.4600000000000009</v>
      </c>
      <c r="Q1516" s="55"/>
      <c r="R1516" s="56" t="s">
        <v>35</v>
      </c>
    </row>
    <row r="1517" spans="1:18" s="56" customFormat="1" ht="17.25" customHeight="1" outlineLevel="1">
      <c r="A1517" s="41">
        <f t="shared" si="191"/>
        <v>8.4600000000000009</v>
      </c>
      <c r="B1517" s="42">
        <f t="shared" si="188"/>
        <v>1506</v>
      </c>
      <c r="C1517" s="43">
        <v>41614</v>
      </c>
      <c r="D1517" s="44" t="str">
        <f t="shared" si="189"/>
        <v>Aralık 2013</v>
      </c>
      <c r="E1517" s="45" t="s">
        <v>35</v>
      </c>
      <c r="F1517" s="46">
        <v>3</v>
      </c>
      <c r="G1517" s="47">
        <v>6</v>
      </c>
      <c r="H1517" s="48">
        <f t="shared" si="190"/>
        <v>18</v>
      </c>
      <c r="I1517" s="57">
        <v>3.7118644067796613</v>
      </c>
      <c r="J1517" s="50">
        <v>3.07</v>
      </c>
      <c r="K1517" s="51">
        <f t="shared" si="192"/>
        <v>0.6418644067796615</v>
      </c>
      <c r="L1517" s="53">
        <f t="shared" si="187"/>
        <v>2.4281355932203383</v>
      </c>
      <c r="M1517" s="51">
        <f>IF(I1517="",0,IF(K1517&lt;0,Sayfa3!$P$5,Sayfa3!$S$5))</f>
        <v>0.15000000000000036</v>
      </c>
      <c r="N1517" s="52" t="str">
        <f>IF(E1517="","",IF(K1517&lt;Sayfa3!$P$5,"P",IF(K1517&gt;Sayfa3!$S$5,"P","")))</f>
        <v>P</v>
      </c>
      <c r="O1517" s="53">
        <f t="shared" si="185"/>
        <v>2.278135593220338</v>
      </c>
      <c r="P1517" s="54">
        <f t="shared" si="186"/>
        <v>8.4600000000000009</v>
      </c>
      <c r="Q1517" s="55"/>
      <c r="R1517" s="56" t="s">
        <v>35</v>
      </c>
    </row>
    <row r="1518" spans="1:18" s="56" customFormat="1" ht="17.25" customHeight="1" outlineLevel="1">
      <c r="A1518" s="41">
        <f t="shared" si="191"/>
        <v>8.4600000000000009</v>
      </c>
      <c r="B1518" s="42">
        <f t="shared" si="188"/>
        <v>1507</v>
      </c>
      <c r="C1518" s="43">
        <v>41614</v>
      </c>
      <c r="D1518" s="44" t="str">
        <f t="shared" si="189"/>
        <v>Aralık 2013</v>
      </c>
      <c r="E1518" s="45" t="s">
        <v>35</v>
      </c>
      <c r="F1518" s="46">
        <v>7</v>
      </c>
      <c r="G1518" s="47">
        <v>6</v>
      </c>
      <c r="H1518" s="48">
        <f t="shared" si="190"/>
        <v>42</v>
      </c>
      <c r="I1518" s="57">
        <v>3.7118644067796613</v>
      </c>
      <c r="J1518" s="50">
        <v>3.07</v>
      </c>
      <c r="K1518" s="51">
        <f t="shared" si="192"/>
        <v>0.6418644067796615</v>
      </c>
      <c r="L1518" s="53">
        <f t="shared" si="187"/>
        <v>2.4281355932203383</v>
      </c>
      <c r="M1518" s="51">
        <f>IF(I1518="",0,IF(K1518&lt;0,Sayfa3!$P$5,Sayfa3!$S$5))</f>
        <v>0.15000000000000036</v>
      </c>
      <c r="N1518" s="52" t="str">
        <f>IF(E1518="","",IF(K1518&lt;Sayfa3!$P$5,"P",IF(K1518&gt;Sayfa3!$S$5,"P","")))</f>
        <v>P</v>
      </c>
      <c r="O1518" s="53">
        <f t="shared" si="185"/>
        <v>2.278135593220338</v>
      </c>
      <c r="P1518" s="54">
        <f t="shared" si="186"/>
        <v>8.4600000000000009</v>
      </c>
      <c r="Q1518" s="55"/>
      <c r="R1518" s="56" t="s">
        <v>35</v>
      </c>
    </row>
    <row r="1519" spans="1:18" s="56" customFormat="1" ht="17.25" customHeight="1" outlineLevel="1">
      <c r="A1519" s="41">
        <f t="shared" si="191"/>
        <v>8.4600000000000009</v>
      </c>
      <c r="B1519" s="42">
        <f t="shared" si="188"/>
        <v>1508</v>
      </c>
      <c r="C1519" s="43">
        <v>41614</v>
      </c>
      <c r="D1519" s="44" t="str">
        <f t="shared" si="189"/>
        <v>Aralık 2013</v>
      </c>
      <c r="E1519" s="45" t="s">
        <v>35</v>
      </c>
      <c r="F1519" s="46">
        <v>3</v>
      </c>
      <c r="G1519" s="47">
        <v>6</v>
      </c>
      <c r="H1519" s="48">
        <f t="shared" si="190"/>
        <v>18</v>
      </c>
      <c r="I1519" s="57">
        <v>3.7118644067796613</v>
      </c>
      <c r="J1519" s="50">
        <v>3.07</v>
      </c>
      <c r="K1519" s="51">
        <f t="shared" si="192"/>
        <v>0.6418644067796615</v>
      </c>
      <c r="L1519" s="53">
        <f t="shared" si="187"/>
        <v>2.4281355932203383</v>
      </c>
      <c r="M1519" s="51">
        <f>IF(I1519="",0,IF(K1519&lt;0,Sayfa3!$P$5,Sayfa3!$S$5))</f>
        <v>0.15000000000000036</v>
      </c>
      <c r="N1519" s="52" t="str">
        <f>IF(E1519="","",IF(K1519&lt;Sayfa3!$P$5,"P",IF(K1519&gt;Sayfa3!$S$5,"P","")))</f>
        <v>P</v>
      </c>
      <c r="O1519" s="53">
        <f t="shared" si="185"/>
        <v>2.278135593220338</v>
      </c>
      <c r="P1519" s="54">
        <f t="shared" si="186"/>
        <v>8.4600000000000009</v>
      </c>
      <c r="Q1519" s="55"/>
      <c r="R1519" s="56" t="s">
        <v>35</v>
      </c>
    </row>
    <row r="1520" spans="1:18" s="56" customFormat="1" ht="17.25" customHeight="1" outlineLevel="1">
      <c r="A1520" s="41">
        <f t="shared" si="191"/>
        <v>8.35</v>
      </c>
      <c r="B1520" s="42">
        <f t="shared" si="188"/>
        <v>1509</v>
      </c>
      <c r="C1520" s="43">
        <v>41617</v>
      </c>
      <c r="D1520" s="44" t="str">
        <f t="shared" si="189"/>
        <v>Aralık 2013</v>
      </c>
      <c r="E1520" s="45" t="s">
        <v>35</v>
      </c>
      <c r="F1520" s="46">
        <v>3</v>
      </c>
      <c r="G1520" s="47">
        <v>6</v>
      </c>
      <c r="H1520" s="48">
        <f t="shared" si="190"/>
        <v>18</v>
      </c>
      <c r="I1520" s="57">
        <f>4.46/1.18</f>
        <v>3.7796610169491527</v>
      </c>
      <c r="J1520" s="50">
        <v>3.07</v>
      </c>
      <c r="K1520" s="51">
        <f t="shared" si="192"/>
        <v>0.70966101694915285</v>
      </c>
      <c r="L1520" s="53">
        <f t="shared" si="187"/>
        <v>2.360338983050847</v>
      </c>
      <c r="M1520" s="51">
        <f>IF(I1520="",0,IF(K1520&lt;0,Sayfa3!$P$5,Sayfa3!$S$5))</f>
        <v>0.15000000000000036</v>
      </c>
      <c r="N1520" s="52" t="str">
        <f>IF(E1520="","",IF(K1520&lt;Sayfa3!$P$5,"P",IF(K1520&gt;Sayfa3!$S$5,"P","")))</f>
        <v>P</v>
      </c>
      <c r="O1520" s="53">
        <f t="shared" si="185"/>
        <v>2.2103389830508466</v>
      </c>
      <c r="P1520" s="54">
        <f t="shared" si="186"/>
        <v>8.35</v>
      </c>
      <c r="Q1520" s="55"/>
      <c r="R1520" s="56" t="s">
        <v>35</v>
      </c>
    </row>
    <row r="1521" spans="1:18" s="56" customFormat="1" ht="17.25" customHeight="1" outlineLevel="1">
      <c r="A1521" s="41">
        <f t="shared" si="191"/>
        <v>8.35</v>
      </c>
      <c r="B1521" s="42">
        <f t="shared" si="188"/>
        <v>1510</v>
      </c>
      <c r="C1521" s="43">
        <v>41617</v>
      </c>
      <c r="D1521" s="44" t="str">
        <f t="shared" si="189"/>
        <v>Aralık 2013</v>
      </c>
      <c r="E1521" s="45" t="s">
        <v>35</v>
      </c>
      <c r="F1521" s="46">
        <v>7</v>
      </c>
      <c r="G1521" s="47">
        <v>6</v>
      </c>
      <c r="H1521" s="48">
        <f t="shared" si="190"/>
        <v>42</v>
      </c>
      <c r="I1521" s="57">
        <f t="shared" ref="I1521:I1525" si="193">4.46/1.18</f>
        <v>3.7796610169491527</v>
      </c>
      <c r="J1521" s="50">
        <v>3.07</v>
      </c>
      <c r="K1521" s="51">
        <f t="shared" si="192"/>
        <v>0.70966101694915285</v>
      </c>
      <c r="L1521" s="53">
        <f t="shared" si="187"/>
        <v>2.360338983050847</v>
      </c>
      <c r="M1521" s="51">
        <f>IF(I1521="",0,IF(K1521&lt;0,Sayfa3!$P$5,Sayfa3!$S$5))</f>
        <v>0.15000000000000036</v>
      </c>
      <c r="N1521" s="52" t="str">
        <f>IF(E1521="","",IF(K1521&lt;Sayfa3!$P$5,"P",IF(K1521&gt;Sayfa3!$S$5,"P","")))</f>
        <v>P</v>
      </c>
      <c r="O1521" s="53">
        <f t="shared" si="185"/>
        <v>2.2103389830508466</v>
      </c>
      <c r="P1521" s="54">
        <f t="shared" si="186"/>
        <v>8.35</v>
      </c>
      <c r="Q1521" s="55"/>
      <c r="R1521" s="56" t="s">
        <v>35</v>
      </c>
    </row>
    <row r="1522" spans="1:18" s="56" customFormat="1" ht="17.25" customHeight="1" outlineLevel="1">
      <c r="A1522" s="41">
        <f t="shared" si="191"/>
        <v>8.35</v>
      </c>
      <c r="B1522" s="42">
        <f t="shared" si="188"/>
        <v>1511</v>
      </c>
      <c r="C1522" s="43">
        <v>41617</v>
      </c>
      <c r="D1522" s="44" t="str">
        <f t="shared" si="189"/>
        <v>Aralık 2013</v>
      </c>
      <c r="E1522" s="45" t="s">
        <v>35</v>
      </c>
      <c r="F1522" s="46">
        <v>7</v>
      </c>
      <c r="G1522" s="47">
        <v>6</v>
      </c>
      <c r="H1522" s="48">
        <f t="shared" si="190"/>
        <v>42</v>
      </c>
      <c r="I1522" s="57">
        <f t="shared" si="193"/>
        <v>3.7796610169491527</v>
      </c>
      <c r="J1522" s="50">
        <v>3.07</v>
      </c>
      <c r="K1522" s="51">
        <f t="shared" si="192"/>
        <v>0.70966101694915285</v>
      </c>
      <c r="L1522" s="53">
        <f t="shared" si="187"/>
        <v>2.360338983050847</v>
      </c>
      <c r="M1522" s="51">
        <f>IF(I1522="",0,IF(K1522&lt;0,Sayfa3!$P$5,Sayfa3!$S$5))</f>
        <v>0.15000000000000036</v>
      </c>
      <c r="N1522" s="52" t="str">
        <f>IF(E1522="","",IF(K1522&lt;Sayfa3!$P$5,"P",IF(K1522&gt;Sayfa3!$S$5,"P","")))</f>
        <v>P</v>
      </c>
      <c r="O1522" s="53">
        <f t="shared" si="185"/>
        <v>2.2103389830508466</v>
      </c>
      <c r="P1522" s="54">
        <f t="shared" si="186"/>
        <v>8.35</v>
      </c>
      <c r="Q1522" s="55"/>
      <c r="R1522" s="56" t="s">
        <v>35</v>
      </c>
    </row>
    <row r="1523" spans="1:18" s="56" customFormat="1" ht="17.25" customHeight="1" outlineLevel="1">
      <c r="A1523" s="41">
        <f t="shared" si="191"/>
        <v>8.35</v>
      </c>
      <c r="B1523" s="42">
        <f t="shared" si="188"/>
        <v>1512</v>
      </c>
      <c r="C1523" s="43">
        <v>41617</v>
      </c>
      <c r="D1523" s="44" t="str">
        <f t="shared" si="189"/>
        <v>Aralık 2013</v>
      </c>
      <c r="E1523" s="45" t="s">
        <v>35</v>
      </c>
      <c r="F1523" s="46">
        <v>3</v>
      </c>
      <c r="G1523" s="47">
        <v>6</v>
      </c>
      <c r="H1523" s="48">
        <f t="shared" si="190"/>
        <v>18</v>
      </c>
      <c r="I1523" s="57">
        <f t="shared" si="193"/>
        <v>3.7796610169491527</v>
      </c>
      <c r="J1523" s="50">
        <v>3.07</v>
      </c>
      <c r="K1523" s="51">
        <f t="shared" si="192"/>
        <v>0.70966101694915285</v>
      </c>
      <c r="L1523" s="53">
        <f t="shared" si="187"/>
        <v>2.360338983050847</v>
      </c>
      <c r="M1523" s="51">
        <f>IF(I1523="",0,IF(K1523&lt;0,Sayfa3!$P$5,Sayfa3!$S$5))</f>
        <v>0.15000000000000036</v>
      </c>
      <c r="N1523" s="52" t="str">
        <f>IF(E1523="","",IF(K1523&lt;Sayfa3!$P$5,"P",IF(K1523&gt;Sayfa3!$S$5,"P","")))</f>
        <v>P</v>
      </c>
      <c r="O1523" s="53">
        <f t="shared" si="185"/>
        <v>2.2103389830508466</v>
      </c>
      <c r="P1523" s="54">
        <f t="shared" si="186"/>
        <v>8.35</v>
      </c>
      <c r="Q1523" s="55"/>
      <c r="R1523" s="56" t="s">
        <v>35</v>
      </c>
    </row>
    <row r="1524" spans="1:18" s="56" customFormat="1" ht="17.25" customHeight="1" outlineLevel="1">
      <c r="A1524" s="41">
        <f t="shared" si="191"/>
        <v>8.35</v>
      </c>
      <c r="B1524" s="42">
        <f t="shared" si="188"/>
        <v>1513</v>
      </c>
      <c r="C1524" s="43">
        <v>41617</v>
      </c>
      <c r="D1524" s="44" t="str">
        <f t="shared" si="189"/>
        <v>Aralık 2013</v>
      </c>
      <c r="E1524" s="45" t="s">
        <v>35</v>
      </c>
      <c r="F1524" s="46">
        <v>7</v>
      </c>
      <c r="G1524" s="47">
        <v>6</v>
      </c>
      <c r="H1524" s="48">
        <f t="shared" si="190"/>
        <v>42</v>
      </c>
      <c r="I1524" s="57">
        <f t="shared" si="193"/>
        <v>3.7796610169491527</v>
      </c>
      <c r="J1524" s="50">
        <v>3.07</v>
      </c>
      <c r="K1524" s="51">
        <f t="shared" si="192"/>
        <v>0.70966101694915285</v>
      </c>
      <c r="L1524" s="53">
        <f t="shared" si="187"/>
        <v>2.360338983050847</v>
      </c>
      <c r="M1524" s="51">
        <f>IF(I1524="",0,IF(K1524&lt;0,Sayfa3!$P$5,Sayfa3!$S$5))</f>
        <v>0.15000000000000036</v>
      </c>
      <c r="N1524" s="52" t="str">
        <f>IF(E1524="","",IF(K1524&lt;Sayfa3!$P$5,"P",IF(K1524&gt;Sayfa3!$S$5,"P","")))</f>
        <v>P</v>
      </c>
      <c r="O1524" s="53">
        <f t="shared" si="185"/>
        <v>2.2103389830508466</v>
      </c>
      <c r="P1524" s="54">
        <f t="shared" si="186"/>
        <v>8.35</v>
      </c>
      <c r="Q1524" s="55"/>
      <c r="R1524" s="56" t="s">
        <v>35</v>
      </c>
    </row>
    <row r="1525" spans="1:18" s="56" customFormat="1" ht="17.25" customHeight="1" outlineLevel="1">
      <c r="A1525" s="41">
        <f t="shared" si="191"/>
        <v>8.35</v>
      </c>
      <c r="B1525" s="42">
        <f t="shared" si="188"/>
        <v>1514</v>
      </c>
      <c r="C1525" s="43">
        <v>41617</v>
      </c>
      <c r="D1525" s="44" t="str">
        <f t="shared" si="189"/>
        <v>Aralık 2013</v>
      </c>
      <c r="E1525" s="45" t="s">
        <v>35</v>
      </c>
      <c r="F1525" s="46">
        <v>3</v>
      </c>
      <c r="G1525" s="47">
        <v>6</v>
      </c>
      <c r="H1525" s="48">
        <f t="shared" si="190"/>
        <v>18</v>
      </c>
      <c r="I1525" s="57">
        <f t="shared" si="193"/>
        <v>3.7796610169491527</v>
      </c>
      <c r="J1525" s="50">
        <v>3.07</v>
      </c>
      <c r="K1525" s="51">
        <f t="shared" si="192"/>
        <v>0.70966101694915285</v>
      </c>
      <c r="L1525" s="53">
        <f t="shared" si="187"/>
        <v>2.360338983050847</v>
      </c>
      <c r="M1525" s="51">
        <f>IF(I1525="",0,IF(K1525&lt;0,Sayfa3!$P$5,Sayfa3!$S$5))</f>
        <v>0.15000000000000036</v>
      </c>
      <c r="N1525" s="52" t="str">
        <f>IF(E1525="","",IF(K1525&lt;Sayfa3!$P$5,"P",IF(K1525&gt;Sayfa3!$S$5,"P","")))</f>
        <v>P</v>
      </c>
      <c r="O1525" s="53">
        <f t="shared" si="185"/>
        <v>2.2103389830508466</v>
      </c>
      <c r="P1525" s="54">
        <f t="shared" si="186"/>
        <v>8.35</v>
      </c>
      <c r="Q1525" s="55"/>
      <c r="R1525" s="56" t="s">
        <v>35</v>
      </c>
    </row>
    <row r="1526" spans="1:18" s="56" customFormat="1" ht="17.25" customHeight="1" outlineLevel="1">
      <c r="A1526" s="41">
        <f t="shared" si="191"/>
        <v>8.34</v>
      </c>
      <c r="B1526" s="42">
        <f t="shared" si="188"/>
        <v>1515</v>
      </c>
      <c r="C1526" s="43">
        <v>41622</v>
      </c>
      <c r="D1526" s="44" t="str">
        <f t="shared" si="189"/>
        <v>Aralık 2013</v>
      </c>
      <c r="E1526" s="45" t="s">
        <v>35</v>
      </c>
      <c r="F1526" s="46">
        <v>2</v>
      </c>
      <c r="G1526" s="47">
        <v>6</v>
      </c>
      <c r="H1526" s="48">
        <f t="shared" si="190"/>
        <v>12</v>
      </c>
      <c r="I1526" s="57">
        <f>4.47/1.18</f>
        <v>3.7881355932203391</v>
      </c>
      <c r="J1526" s="50">
        <v>3.07</v>
      </c>
      <c r="K1526" s="51">
        <f t="shared" si="192"/>
        <v>0.71813559322033926</v>
      </c>
      <c r="L1526" s="53">
        <f t="shared" si="187"/>
        <v>2.3518644067796606</v>
      </c>
      <c r="M1526" s="51">
        <f>IF(I1526="",0,IF(K1526&lt;0,Sayfa3!$P$5,Sayfa3!$S$5))</f>
        <v>0.15000000000000036</v>
      </c>
      <c r="N1526" s="52" t="str">
        <f>IF(E1526="","",IF(K1526&lt;Sayfa3!$P$5,"P",IF(K1526&gt;Sayfa3!$S$5,"P","")))</f>
        <v>P</v>
      </c>
      <c r="O1526" s="53">
        <f t="shared" si="185"/>
        <v>2.2018644067796602</v>
      </c>
      <c r="P1526" s="54">
        <f t="shared" si="186"/>
        <v>8.34</v>
      </c>
      <c r="Q1526" s="55"/>
      <c r="R1526" s="56" t="s">
        <v>35</v>
      </c>
    </row>
    <row r="1527" spans="1:18" s="56" customFormat="1" ht="17.25" customHeight="1" outlineLevel="1">
      <c r="A1527" s="41">
        <f t="shared" si="191"/>
        <v>8.34</v>
      </c>
      <c r="B1527" s="42">
        <f t="shared" si="188"/>
        <v>1516</v>
      </c>
      <c r="C1527" s="43">
        <v>41622</v>
      </c>
      <c r="D1527" s="44" t="str">
        <f t="shared" si="189"/>
        <v>Aralık 2013</v>
      </c>
      <c r="E1527" s="45" t="s">
        <v>35</v>
      </c>
      <c r="F1527" s="46">
        <v>3</v>
      </c>
      <c r="G1527" s="47">
        <v>6</v>
      </c>
      <c r="H1527" s="48">
        <f t="shared" si="190"/>
        <v>18</v>
      </c>
      <c r="I1527" s="57">
        <v>3.7881355932203391</v>
      </c>
      <c r="J1527" s="50">
        <v>3.07</v>
      </c>
      <c r="K1527" s="51">
        <f t="shared" si="192"/>
        <v>0.71813559322033926</v>
      </c>
      <c r="L1527" s="53">
        <f t="shared" si="187"/>
        <v>2.3518644067796606</v>
      </c>
      <c r="M1527" s="51">
        <f>IF(I1527="",0,IF(K1527&lt;0,Sayfa3!$P$5,Sayfa3!$S$5))</f>
        <v>0.15000000000000036</v>
      </c>
      <c r="N1527" s="52" t="str">
        <f>IF(E1527="","",IF(K1527&lt;Sayfa3!$P$5,"P",IF(K1527&gt;Sayfa3!$S$5,"P","")))</f>
        <v>P</v>
      </c>
      <c r="O1527" s="53">
        <f t="shared" si="185"/>
        <v>2.2018644067796602</v>
      </c>
      <c r="P1527" s="54">
        <f t="shared" si="186"/>
        <v>8.34</v>
      </c>
      <c r="Q1527" s="55"/>
      <c r="R1527" s="56" t="s">
        <v>35</v>
      </c>
    </row>
    <row r="1528" spans="1:18" s="56" customFormat="1" ht="18" customHeight="1" outlineLevel="1" collapsed="1">
      <c r="A1528" s="41">
        <f t="shared" si="191"/>
        <v>8.34</v>
      </c>
      <c r="B1528" s="42">
        <f t="shared" si="188"/>
        <v>1517</v>
      </c>
      <c r="C1528" s="43">
        <v>41622</v>
      </c>
      <c r="D1528" s="44" t="str">
        <f t="shared" si="189"/>
        <v>Aralık 2013</v>
      </c>
      <c r="E1528" s="45" t="s">
        <v>35</v>
      </c>
      <c r="F1528" s="46">
        <v>2</v>
      </c>
      <c r="G1528" s="47">
        <v>6</v>
      </c>
      <c r="H1528" s="48">
        <f t="shared" si="190"/>
        <v>12</v>
      </c>
      <c r="I1528" s="57">
        <v>3.7881355932203391</v>
      </c>
      <c r="J1528" s="50">
        <v>3.07</v>
      </c>
      <c r="K1528" s="51">
        <f t="shared" si="192"/>
        <v>0.71813559322033926</v>
      </c>
      <c r="L1528" s="53">
        <f t="shared" si="187"/>
        <v>2.3518644067796606</v>
      </c>
      <c r="M1528" s="51">
        <f>IF(I1528="",0,IF(K1528&lt;0,Sayfa3!$P$5,Sayfa3!$S$5))</f>
        <v>0.15000000000000036</v>
      </c>
      <c r="N1528" s="52" t="str">
        <f>IF(E1528="","",IF(K1528&lt;Sayfa3!$P$5,"P",IF(K1528&gt;Sayfa3!$S$5,"P","")))</f>
        <v>P</v>
      </c>
      <c r="O1528" s="53">
        <f t="shared" si="185"/>
        <v>2.2018644067796602</v>
      </c>
      <c r="P1528" s="54">
        <f t="shared" si="186"/>
        <v>8.34</v>
      </c>
      <c r="Q1528" s="55"/>
      <c r="R1528" s="56" t="s">
        <v>35</v>
      </c>
    </row>
    <row r="1529" spans="1:18" s="56" customFormat="1" ht="18" customHeight="1" outlineLevel="1">
      <c r="A1529" s="41">
        <f t="shared" si="191"/>
        <v>8.34</v>
      </c>
      <c r="B1529" s="42">
        <f t="shared" si="188"/>
        <v>1518</v>
      </c>
      <c r="C1529" s="43">
        <v>41622</v>
      </c>
      <c r="D1529" s="44" t="str">
        <f t="shared" si="189"/>
        <v>Aralık 2013</v>
      </c>
      <c r="E1529" s="45" t="s">
        <v>35</v>
      </c>
      <c r="F1529" s="46">
        <v>7</v>
      </c>
      <c r="G1529" s="47">
        <v>6</v>
      </c>
      <c r="H1529" s="48">
        <f t="shared" si="190"/>
        <v>42</v>
      </c>
      <c r="I1529" s="57">
        <v>3.7881355932203391</v>
      </c>
      <c r="J1529" s="50">
        <v>3.07</v>
      </c>
      <c r="K1529" s="51">
        <f t="shared" si="192"/>
        <v>0.71813559322033926</v>
      </c>
      <c r="L1529" s="53">
        <f t="shared" si="187"/>
        <v>2.3518644067796606</v>
      </c>
      <c r="M1529" s="51">
        <f>IF(I1529="",0,IF(K1529&lt;0,Sayfa3!$P$5,Sayfa3!$S$5))</f>
        <v>0.15000000000000036</v>
      </c>
      <c r="N1529" s="52" t="str">
        <f>IF(E1529="","",IF(K1529&lt;Sayfa3!$P$5,"P",IF(K1529&gt;Sayfa3!$S$5,"P","")))</f>
        <v>P</v>
      </c>
      <c r="O1529" s="53">
        <f t="shared" si="185"/>
        <v>2.2018644067796602</v>
      </c>
      <c r="P1529" s="54">
        <f t="shared" si="186"/>
        <v>8.34</v>
      </c>
      <c r="Q1529" s="55"/>
      <c r="R1529" s="56" t="s">
        <v>35</v>
      </c>
    </row>
    <row r="1530" spans="1:18" s="56" customFormat="1" ht="18" customHeight="1" outlineLevel="1">
      <c r="A1530" s="41">
        <f t="shared" si="191"/>
        <v>8.34</v>
      </c>
      <c r="B1530" s="42">
        <f t="shared" si="188"/>
        <v>1519</v>
      </c>
      <c r="C1530" s="43">
        <v>41625</v>
      </c>
      <c r="D1530" s="44" t="str">
        <f t="shared" si="189"/>
        <v>Aralık 2013</v>
      </c>
      <c r="E1530" s="45" t="s">
        <v>35</v>
      </c>
      <c r="F1530" s="46">
        <v>7.5</v>
      </c>
      <c r="G1530" s="47">
        <v>6</v>
      </c>
      <c r="H1530" s="48">
        <f t="shared" si="190"/>
        <v>45</v>
      </c>
      <c r="I1530" s="57">
        <v>3.7881355932203391</v>
      </c>
      <c r="J1530" s="50">
        <v>3.07</v>
      </c>
      <c r="K1530" s="51">
        <f t="shared" si="192"/>
        <v>0.71813559322033926</v>
      </c>
      <c r="L1530" s="53">
        <f t="shared" si="187"/>
        <v>2.3518644067796606</v>
      </c>
      <c r="M1530" s="51">
        <f>IF(I1530="",0,IF(K1530&lt;0,Sayfa3!$P$5,Sayfa3!$S$5))</f>
        <v>0.15000000000000036</v>
      </c>
      <c r="N1530" s="52" t="str">
        <f>IF(E1530="","",IF(K1530&lt;Sayfa3!$P$5,"P",IF(K1530&gt;Sayfa3!$S$5,"P","")))</f>
        <v>P</v>
      </c>
      <c r="O1530" s="53">
        <f t="shared" si="185"/>
        <v>2.2018644067796602</v>
      </c>
      <c r="P1530" s="54">
        <f t="shared" si="186"/>
        <v>8.34</v>
      </c>
      <c r="Q1530" s="55"/>
      <c r="R1530" s="56" t="s">
        <v>35</v>
      </c>
    </row>
    <row r="1531" spans="1:18" s="56" customFormat="1" ht="18" customHeight="1" outlineLevel="1">
      <c r="A1531" s="41">
        <f t="shared" si="191"/>
        <v>8.34</v>
      </c>
      <c r="B1531" s="42">
        <f t="shared" si="188"/>
        <v>1520</v>
      </c>
      <c r="C1531" s="43">
        <v>41625</v>
      </c>
      <c r="D1531" s="44" t="str">
        <f t="shared" si="189"/>
        <v>Aralık 2013</v>
      </c>
      <c r="E1531" s="45" t="s">
        <v>35</v>
      </c>
      <c r="F1531" s="46">
        <v>5.5</v>
      </c>
      <c r="G1531" s="47">
        <v>6</v>
      </c>
      <c r="H1531" s="48">
        <f t="shared" si="190"/>
        <v>33</v>
      </c>
      <c r="I1531" s="57">
        <v>3.7881355932203391</v>
      </c>
      <c r="J1531" s="50">
        <v>3.07</v>
      </c>
      <c r="K1531" s="51">
        <f t="shared" si="192"/>
        <v>0.71813559322033926</v>
      </c>
      <c r="L1531" s="53">
        <f t="shared" si="187"/>
        <v>2.3518644067796606</v>
      </c>
      <c r="M1531" s="51">
        <f>IF(I1531="",0,IF(K1531&lt;0,Sayfa3!$P$5,Sayfa3!$S$5))</f>
        <v>0.15000000000000036</v>
      </c>
      <c r="N1531" s="52" t="str">
        <f>IF(E1531="","",IF(K1531&lt;Sayfa3!$P$5,"P",IF(K1531&gt;Sayfa3!$S$5,"P","")))</f>
        <v>P</v>
      </c>
      <c r="O1531" s="53">
        <f t="shared" si="185"/>
        <v>2.2018644067796602</v>
      </c>
      <c r="P1531" s="54">
        <f t="shared" si="186"/>
        <v>8.34</v>
      </c>
      <c r="Q1531" s="55"/>
      <c r="R1531" s="56" t="s">
        <v>32</v>
      </c>
    </row>
    <row r="1532" spans="1:18" s="56" customFormat="1" ht="18" customHeight="1" outlineLevel="1">
      <c r="A1532" s="41">
        <f t="shared" si="191"/>
        <v>8.34</v>
      </c>
      <c r="B1532" s="42">
        <f t="shared" si="188"/>
        <v>1521</v>
      </c>
      <c r="C1532" s="43">
        <v>41626</v>
      </c>
      <c r="D1532" s="44" t="str">
        <f t="shared" si="189"/>
        <v>Aralık 2013</v>
      </c>
      <c r="E1532" s="45" t="s">
        <v>32</v>
      </c>
      <c r="F1532" s="46">
        <v>5</v>
      </c>
      <c r="G1532" s="47">
        <v>6</v>
      </c>
      <c r="H1532" s="48">
        <f t="shared" si="190"/>
        <v>30</v>
      </c>
      <c r="I1532" s="57">
        <v>3.7881355932203391</v>
      </c>
      <c r="J1532" s="50">
        <v>3.07</v>
      </c>
      <c r="K1532" s="51">
        <f t="shared" si="192"/>
        <v>0.71813559322033926</v>
      </c>
      <c r="L1532" s="53">
        <f t="shared" si="187"/>
        <v>2.3518644067796606</v>
      </c>
      <c r="M1532" s="51">
        <f>IF(I1532="",0,IF(K1532&lt;0,Sayfa3!$P$5,Sayfa3!$S$5))</f>
        <v>0.15000000000000036</v>
      </c>
      <c r="N1532" s="52" t="str">
        <f>IF(E1532="","",IF(K1532&lt;Sayfa3!$P$5,"P",IF(K1532&gt;Sayfa3!$S$5,"P","")))</f>
        <v>P</v>
      </c>
      <c r="O1532" s="53">
        <f t="shared" si="185"/>
        <v>2.2018644067796602</v>
      </c>
      <c r="P1532" s="54">
        <f t="shared" si="186"/>
        <v>8.34</v>
      </c>
      <c r="Q1532" s="55"/>
      <c r="R1532" s="56" t="s">
        <v>32</v>
      </c>
    </row>
    <row r="1533" spans="1:18" s="56" customFormat="1" ht="18" customHeight="1" outlineLevel="1">
      <c r="A1533" s="41">
        <f t="shared" si="191"/>
        <v>8.34</v>
      </c>
      <c r="B1533" s="42">
        <f t="shared" si="188"/>
        <v>1522</v>
      </c>
      <c r="C1533" s="43">
        <v>41626</v>
      </c>
      <c r="D1533" s="44" t="str">
        <f t="shared" si="189"/>
        <v>Aralık 2013</v>
      </c>
      <c r="E1533" s="45" t="s">
        <v>32</v>
      </c>
      <c r="F1533" s="46">
        <v>2</v>
      </c>
      <c r="G1533" s="47">
        <v>6</v>
      </c>
      <c r="H1533" s="48">
        <f t="shared" si="190"/>
        <v>12</v>
      </c>
      <c r="I1533" s="57">
        <v>3.7881355932203391</v>
      </c>
      <c r="J1533" s="50">
        <v>3.07</v>
      </c>
      <c r="K1533" s="51">
        <f t="shared" si="192"/>
        <v>0.71813559322033926</v>
      </c>
      <c r="L1533" s="53">
        <f t="shared" si="187"/>
        <v>2.3518644067796606</v>
      </c>
      <c r="M1533" s="51">
        <f>IF(I1533="",0,IF(K1533&lt;0,Sayfa3!$P$5,Sayfa3!$S$5))</f>
        <v>0.15000000000000036</v>
      </c>
      <c r="N1533" s="52" t="str">
        <f>IF(E1533="","",IF(K1533&lt;Sayfa3!$P$5,"P",IF(K1533&gt;Sayfa3!$S$5,"P","")))</f>
        <v>P</v>
      </c>
      <c r="O1533" s="53">
        <f t="shared" si="185"/>
        <v>2.2018644067796602</v>
      </c>
      <c r="P1533" s="54">
        <f t="shared" si="186"/>
        <v>8.34</v>
      </c>
      <c r="Q1533" s="55"/>
      <c r="R1533" s="56" t="s">
        <v>32</v>
      </c>
    </row>
    <row r="1534" spans="1:18" s="56" customFormat="1" ht="18" customHeight="1" outlineLevel="1">
      <c r="A1534" s="41">
        <f t="shared" si="191"/>
        <v>8.34</v>
      </c>
      <c r="B1534" s="42">
        <f t="shared" si="188"/>
        <v>1523</v>
      </c>
      <c r="C1534" s="43">
        <v>41631</v>
      </c>
      <c r="D1534" s="44" t="str">
        <f t="shared" si="189"/>
        <v>Aralık 2013</v>
      </c>
      <c r="E1534" s="45" t="s">
        <v>32</v>
      </c>
      <c r="F1534" s="46">
        <v>7</v>
      </c>
      <c r="G1534" s="47">
        <v>6</v>
      </c>
      <c r="H1534" s="48">
        <f t="shared" si="190"/>
        <v>42</v>
      </c>
      <c r="I1534" s="57">
        <v>3.7881355932203391</v>
      </c>
      <c r="J1534" s="50">
        <v>3.07</v>
      </c>
      <c r="K1534" s="51">
        <f t="shared" si="192"/>
        <v>0.71813559322033926</v>
      </c>
      <c r="L1534" s="53">
        <f t="shared" si="187"/>
        <v>2.3518644067796606</v>
      </c>
      <c r="M1534" s="51">
        <f>IF(I1534="",0,IF(K1534&lt;0,Sayfa3!$P$5,Sayfa3!$S$5))</f>
        <v>0.15000000000000036</v>
      </c>
      <c r="N1534" s="52" t="str">
        <f>IF(E1534="","",IF(K1534&lt;Sayfa3!$P$5,"P",IF(K1534&gt;Sayfa3!$S$5,"P","")))</f>
        <v>P</v>
      </c>
      <c r="O1534" s="53">
        <f t="shared" si="185"/>
        <v>2.2018644067796602</v>
      </c>
      <c r="P1534" s="54">
        <f t="shared" si="186"/>
        <v>8.34</v>
      </c>
      <c r="Q1534" s="55"/>
      <c r="R1534" s="56" t="s">
        <v>32</v>
      </c>
    </row>
    <row r="1535" spans="1:18" s="56" customFormat="1" ht="18" customHeight="1" outlineLevel="1">
      <c r="A1535" s="41">
        <f t="shared" si="191"/>
        <v>8.34</v>
      </c>
      <c r="B1535" s="42">
        <f t="shared" si="188"/>
        <v>1524</v>
      </c>
      <c r="C1535" s="43">
        <v>41631</v>
      </c>
      <c r="D1535" s="44" t="str">
        <f t="shared" si="189"/>
        <v>Aralık 2013</v>
      </c>
      <c r="E1535" s="45" t="s">
        <v>32</v>
      </c>
      <c r="F1535" s="46">
        <v>3</v>
      </c>
      <c r="G1535" s="47">
        <v>6</v>
      </c>
      <c r="H1535" s="48">
        <f t="shared" si="190"/>
        <v>18</v>
      </c>
      <c r="I1535" s="57">
        <v>3.7881355932203391</v>
      </c>
      <c r="J1535" s="50">
        <v>3.07</v>
      </c>
      <c r="K1535" s="51">
        <f t="shared" si="192"/>
        <v>0.71813559322033926</v>
      </c>
      <c r="L1535" s="53">
        <f t="shared" si="187"/>
        <v>2.3518644067796606</v>
      </c>
      <c r="M1535" s="51">
        <f>IF(I1535="",0,IF(K1535&lt;0,Sayfa3!$P$5,Sayfa3!$S$5))</f>
        <v>0.15000000000000036</v>
      </c>
      <c r="N1535" s="52" t="str">
        <f>IF(E1535="","",IF(K1535&lt;Sayfa3!$P$5,"P",IF(K1535&gt;Sayfa3!$S$5,"P","")))</f>
        <v>P</v>
      </c>
      <c r="O1535" s="53">
        <f t="shared" si="185"/>
        <v>2.2018644067796602</v>
      </c>
      <c r="P1535" s="54">
        <f t="shared" si="186"/>
        <v>8.34</v>
      </c>
      <c r="Q1535" s="55"/>
      <c r="R1535" s="56" t="s">
        <v>45</v>
      </c>
    </row>
    <row r="1536" spans="1:18" s="56" customFormat="1" ht="18" customHeight="1" outlineLevel="1">
      <c r="A1536" s="41">
        <f t="shared" si="191"/>
        <v>8.34</v>
      </c>
      <c r="B1536" s="42">
        <f t="shared" si="188"/>
        <v>1525</v>
      </c>
      <c r="C1536" s="43">
        <v>41633</v>
      </c>
      <c r="D1536" s="44" t="str">
        <f t="shared" si="189"/>
        <v>Aralık 2013</v>
      </c>
      <c r="E1536" s="45" t="s">
        <v>45</v>
      </c>
      <c r="F1536" s="46">
        <v>7</v>
      </c>
      <c r="G1536" s="47">
        <v>6</v>
      </c>
      <c r="H1536" s="48">
        <f t="shared" si="190"/>
        <v>42</v>
      </c>
      <c r="I1536" s="57">
        <v>3.7881355932203391</v>
      </c>
      <c r="J1536" s="50">
        <v>3.07</v>
      </c>
      <c r="K1536" s="51">
        <f t="shared" si="192"/>
        <v>0.71813559322033926</v>
      </c>
      <c r="L1536" s="53">
        <f t="shared" si="187"/>
        <v>2.3518644067796606</v>
      </c>
      <c r="M1536" s="51">
        <f>IF(I1536="",0,IF(K1536&lt;0,Sayfa3!$P$5,Sayfa3!$S$5))</f>
        <v>0.15000000000000036</v>
      </c>
      <c r="N1536" s="52" t="str">
        <f>IF(E1536="","",IF(K1536&lt;Sayfa3!$P$5,"P",IF(K1536&gt;Sayfa3!$S$5,"P","")))</f>
        <v>P</v>
      </c>
      <c r="O1536" s="53">
        <f t="shared" si="185"/>
        <v>2.2018644067796602</v>
      </c>
      <c r="P1536" s="54">
        <f t="shared" si="186"/>
        <v>8.34</v>
      </c>
      <c r="Q1536" s="55"/>
      <c r="R1536" s="56" t="s">
        <v>45</v>
      </c>
    </row>
    <row r="1537" spans="1:18" s="56" customFormat="1" ht="18" customHeight="1" outlineLevel="1">
      <c r="A1537" s="41">
        <f t="shared" si="191"/>
        <v>8.34</v>
      </c>
      <c r="B1537" s="42">
        <f t="shared" si="188"/>
        <v>1526</v>
      </c>
      <c r="C1537" s="43">
        <v>41633</v>
      </c>
      <c r="D1537" s="44" t="str">
        <f t="shared" si="189"/>
        <v>Aralık 2013</v>
      </c>
      <c r="E1537" s="45" t="s">
        <v>45</v>
      </c>
      <c r="F1537" s="46">
        <v>3</v>
      </c>
      <c r="G1537" s="47">
        <v>6</v>
      </c>
      <c r="H1537" s="48">
        <f t="shared" si="190"/>
        <v>18</v>
      </c>
      <c r="I1537" s="57">
        <v>3.7881355932203391</v>
      </c>
      <c r="J1537" s="50">
        <v>3.07</v>
      </c>
      <c r="K1537" s="51">
        <f t="shared" si="192"/>
        <v>0.71813559322033926</v>
      </c>
      <c r="L1537" s="53">
        <f t="shared" si="187"/>
        <v>2.3518644067796606</v>
      </c>
      <c r="M1537" s="51">
        <f>IF(I1537="",0,IF(K1537&lt;0,Sayfa3!$P$5,Sayfa3!$S$5))</f>
        <v>0.15000000000000036</v>
      </c>
      <c r="N1537" s="52" t="str">
        <f>IF(E1537="","",IF(K1537&lt;Sayfa3!$P$5,"P",IF(K1537&gt;Sayfa3!$S$5,"P","")))</f>
        <v>P</v>
      </c>
      <c r="O1537" s="53">
        <f t="shared" si="185"/>
        <v>2.2018644067796602</v>
      </c>
      <c r="P1537" s="54">
        <f t="shared" si="186"/>
        <v>8.34</v>
      </c>
      <c r="Q1537" s="55"/>
      <c r="R1537" s="56" t="s">
        <v>45</v>
      </c>
    </row>
    <row r="1538" spans="1:18" s="56" customFormat="1" ht="18" customHeight="1" outlineLevel="1">
      <c r="A1538" s="41">
        <f t="shared" si="191"/>
        <v>8.34</v>
      </c>
      <c r="B1538" s="42">
        <f t="shared" si="188"/>
        <v>1527</v>
      </c>
      <c r="C1538" s="43">
        <v>41633</v>
      </c>
      <c r="D1538" s="44" t="str">
        <f t="shared" si="189"/>
        <v>Aralık 2013</v>
      </c>
      <c r="E1538" s="45" t="s">
        <v>45</v>
      </c>
      <c r="F1538" s="46">
        <v>7</v>
      </c>
      <c r="G1538" s="47">
        <v>6</v>
      </c>
      <c r="H1538" s="48">
        <f t="shared" si="190"/>
        <v>42</v>
      </c>
      <c r="I1538" s="57">
        <v>3.7881355932203391</v>
      </c>
      <c r="J1538" s="50">
        <v>3.07</v>
      </c>
      <c r="K1538" s="51">
        <f t="shared" si="192"/>
        <v>0.71813559322033926</v>
      </c>
      <c r="L1538" s="53">
        <f t="shared" si="187"/>
        <v>2.3518644067796606</v>
      </c>
      <c r="M1538" s="51">
        <f>IF(I1538="",0,IF(K1538&lt;0,Sayfa3!$P$5,Sayfa3!$S$5))</f>
        <v>0.15000000000000036</v>
      </c>
      <c r="N1538" s="52" t="str">
        <f>IF(E1538="","",IF(K1538&lt;Sayfa3!$P$5,"P",IF(K1538&gt;Sayfa3!$S$5,"P","")))</f>
        <v>P</v>
      </c>
      <c r="O1538" s="53">
        <f t="shared" si="185"/>
        <v>2.2018644067796602</v>
      </c>
      <c r="P1538" s="54">
        <f t="shared" si="186"/>
        <v>8.34</v>
      </c>
      <c r="Q1538" s="55"/>
      <c r="R1538" s="56" t="s">
        <v>45</v>
      </c>
    </row>
    <row r="1539" spans="1:18" s="56" customFormat="1" ht="18" customHeight="1" outlineLevel="1">
      <c r="A1539" s="41">
        <f t="shared" si="191"/>
        <v>8.34</v>
      </c>
      <c r="B1539" s="42">
        <f t="shared" si="188"/>
        <v>1528</v>
      </c>
      <c r="C1539" s="43">
        <v>41633</v>
      </c>
      <c r="D1539" s="44" t="str">
        <f t="shared" si="189"/>
        <v>Aralık 2013</v>
      </c>
      <c r="E1539" s="45" t="s">
        <v>45</v>
      </c>
      <c r="F1539" s="46">
        <v>3</v>
      </c>
      <c r="G1539" s="47">
        <v>6</v>
      </c>
      <c r="H1539" s="48">
        <f t="shared" si="190"/>
        <v>18</v>
      </c>
      <c r="I1539" s="57">
        <v>3.7881355932203391</v>
      </c>
      <c r="J1539" s="50">
        <v>3.07</v>
      </c>
      <c r="K1539" s="51">
        <f t="shared" si="192"/>
        <v>0.71813559322033926</v>
      </c>
      <c r="L1539" s="53">
        <f t="shared" si="187"/>
        <v>2.3518644067796606</v>
      </c>
      <c r="M1539" s="51">
        <f>IF(I1539="",0,IF(K1539&lt;0,Sayfa3!$P$5,Sayfa3!$S$5))</f>
        <v>0.15000000000000036</v>
      </c>
      <c r="N1539" s="52" t="str">
        <f>IF(E1539="","",IF(K1539&lt;Sayfa3!$P$5,"P",IF(K1539&gt;Sayfa3!$S$5,"P","")))</f>
        <v>P</v>
      </c>
      <c r="O1539" s="53">
        <f t="shared" si="185"/>
        <v>2.2018644067796602</v>
      </c>
      <c r="P1539" s="54">
        <f t="shared" si="186"/>
        <v>8.34</v>
      </c>
      <c r="Q1539" s="55"/>
      <c r="R1539" s="56" t="s">
        <v>45</v>
      </c>
    </row>
    <row r="1540" spans="1:18" s="56" customFormat="1" ht="18" customHeight="1" outlineLevel="1">
      <c r="A1540" s="41">
        <f t="shared" si="191"/>
        <v>8.34</v>
      </c>
      <c r="B1540" s="42">
        <f t="shared" si="188"/>
        <v>1529</v>
      </c>
      <c r="C1540" s="43">
        <v>41633</v>
      </c>
      <c r="D1540" s="44" t="str">
        <f t="shared" si="189"/>
        <v>Aralık 2013</v>
      </c>
      <c r="E1540" s="45" t="s">
        <v>45</v>
      </c>
      <c r="F1540" s="46">
        <v>10</v>
      </c>
      <c r="G1540" s="47">
        <v>6</v>
      </c>
      <c r="H1540" s="48">
        <f t="shared" si="190"/>
        <v>60</v>
      </c>
      <c r="I1540" s="57">
        <v>3.7881355932203391</v>
      </c>
      <c r="J1540" s="50">
        <v>3.07</v>
      </c>
      <c r="K1540" s="51">
        <f t="shared" si="192"/>
        <v>0.71813559322033926</v>
      </c>
      <c r="L1540" s="53">
        <f t="shared" si="187"/>
        <v>2.3518644067796606</v>
      </c>
      <c r="M1540" s="51">
        <f>IF(I1540="",0,IF(K1540&lt;0,Sayfa3!$P$5,Sayfa3!$S$5))</f>
        <v>0.15000000000000036</v>
      </c>
      <c r="N1540" s="52" t="str">
        <f>IF(E1540="","",IF(K1540&lt;Sayfa3!$P$5,"P",IF(K1540&gt;Sayfa3!$S$5,"P","")))</f>
        <v>P</v>
      </c>
      <c r="O1540" s="53">
        <f t="shared" si="185"/>
        <v>2.2018644067796602</v>
      </c>
      <c r="P1540" s="54">
        <f t="shared" si="186"/>
        <v>8.34</v>
      </c>
      <c r="Q1540" s="55"/>
      <c r="R1540" s="56" t="s">
        <v>45</v>
      </c>
    </row>
    <row r="1541" spans="1:18" s="56" customFormat="1" ht="18" customHeight="1" outlineLevel="1">
      <c r="A1541" s="41">
        <f t="shared" si="191"/>
        <v>8.34</v>
      </c>
      <c r="B1541" s="42">
        <f t="shared" si="188"/>
        <v>1530</v>
      </c>
      <c r="C1541" s="43">
        <v>41633</v>
      </c>
      <c r="D1541" s="44" t="str">
        <f t="shared" si="189"/>
        <v>Aralık 2013</v>
      </c>
      <c r="E1541" s="45" t="s">
        <v>45</v>
      </c>
      <c r="F1541" s="46">
        <v>3</v>
      </c>
      <c r="G1541" s="47">
        <v>6</v>
      </c>
      <c r="H1541" s="48">
        <f t="shared" si="190"/>
        <v>18</v>
      </c>
      <c r="I1541" s="57">
        <v>3.7881355932203391</v>
      </c>
      <c r="J1541" s="50">
        <v>3.07</v>
      </c>
      <c r="K1541" s="51">
        <f t="shared" si="192"/>
        <v>0.71813559322033926</v>
      </c>
      <c r="L1541" s="53">
        <f t="shared" si="187"/>
        <v>2.3518644067796606</v>
      </c>
      <c r="M1541" s="51">
        <f>IF(I1541="",0,IF(K1541&lt;0,Sayfa3!$P$5,Sayfa3!$S$5))</f>
        <v>0.15000000000000036</v>
      </c>
      <c r="N1541" s="52" t="str">
        <f>IF(E1541="","",IF(K1541&lt;Sayfa3!$P$5,"P",IF(K1541&gt;Sayfa3!$S$5,"P","")))</f>
        <v>P</v>
      </c>
      <c r="O1541" s="53">
        <f t="shared" si="185"/>
        <v>2.2018644067796602</v>
      </c>
      <c r="P1541" s="54">
        <f t="shared" si="186"/>
        <v>8.34</v>
      </c>
      <c r="Q1541" s="55"/>
      <c r="R1541" s="56" t="s">
        <v>45</v>
      </c>
    </row>
    <row r="1542" spans="1:18" s="56" customFormat="1" ht="18" customHeight="1" outlineLevel="1">
      <c r="A1542" s="41">
        <f t="shared" si="191"/>
        <v>8.34</v>
      </c>
      <c r="B1542" s="42">
        <f t="shared" si="188"/>
        <v>1531</v>
      </c>
      <c r="C1542" s="43">
        <v>41633</v>
      </c>
      <c r="D1542" s="44" t="str">
        <f t="shared" si="189"/>
        <v>Aralık 2013</v>
      </c>
      <c r="E1542" s="45" t="s">
        <v>45</v>
      </c>
      <c r="F1542" s="46">
        <v>7</v>
      </c>
      <c r="G1542" s="47">
        <v>6</v>
      </c>
      <c r="H1542" s="48">
        <f t="shared" si="190"/>
        <v>42</v>
      </c>
      <c r="I1542" s="57">
        <v>3.7881355932203391</v>
      </c>
      <c r="J1542" s="50">
        <v>3.07</v>
      </c>
      <c r="K1542" s="51">
        <f t="shared" si="192"/>
        <v>0.71813559322033926</v>
      </c>
      <c r="L1542" s="53">
        <f t="shared" si="187"/>
        <v>2.3518644067796606</v>
      </c>
      <c r="M1542" s="51">
        <f>IF(I1542="",0,IF(K1542&lt;0,Sayfa3!$P$5,Sayfa3!$S$5))</f>
        <v>0.15000000000000036</v>
      </c>
      <c r="N1542" s="52" t="str">
        <f>IF(E1542="","",IF(K1542&lt;Sayfa3!$P$5,"P",IF(K1542&gt;Sayfa3!$S$5,"P","")))</f>
        <v>P</v>
      </c>
      <c r="O1542" s="53">
        <f t="shared" si="185"/>
        <v>2.2018644067796602</v>
      </c>
      <c r="P1542" s="54">
        <f t="shared" si="186"/>
        <v>8.34</v>
      </c>
      <c r="Q1542" s="55"/>
      <c r="R1542" s="56" t="s">
        <v>35</v>
      </c>
    </row>
    <row r="1543" spans="1:18" s="56" customFormat="1" ht="18" customHeight="1" outlineLevel="1">
      <c r="A1543" s="41">
        <f t="shared" si="191"/>
        <v>8.34</v>
      </c>
      <c r="B1543" s="42">
        <f t="shared" si="188"/>
        <v>1532</v>
      </c>
      <c r="C1543" s="43">
        <v>41633</v>
      </c>
      <c r="D1543" s="44" t="str">
        <f t="shared" si="189"/>
        <v>Aralık 2013</v>
      </c>
      <c r="E1543" s="45" t="s">
        <v>35</v>
      </c>
      <c r="F1543" s="46">
        <v>7</v>
      </c>
      <c r="G1543" s="47">
        <v>6</v>
      </c>
      <c r="H1543" s="48">
        <f t="shared" si="190"/>
        <v>42</v>
      </c>
      <c r="I1543" s="57">
        <v>3.7881355932203391</v>
      </c>
      <c r="J1543" s="50">
        <v>3.07</v>
      </c>
      <c r="K1543" s="51">
        <f t="shared" si="192"/>
        <v>0.71813559322033926</v>
      </c>
      <c r="L1543" s="53">
        <f t="shared" si="187"/>
        <v>2.3518644067796606</v>
      </c>
      <c r="M1543" s="51">
        <f>IF(I1543="",0,IF(K1543&lt;0,Sayfa3!$P$5,Sayfa3!$S$5))</f>
        <v>0.15000000000000036</v>
      </c>
      <c r="N1543" s="52" t="str">
        <f>IF(E1543="","",IF(K1543&lt;Sayfa3!$P$5,"P",IF(K1543&gt;Sayfa3!$S$5,"P","")))</f>
        <v>P</v>
      </c>
      <c r="O1543" s="53">
        <f t="shared" si="185"/>
        <v>2.2018644067796602</v>
      </c>
      <c r="P1543" s="54">
        <f t="shared" si="186"/>
        <v>8.34</v>
      </c>
      <c r="Q1543" s="55"/>
      <c r="R1543" s="56" t="s">
        <v>35</v>
      </c>
    </row>
    <row r="1544" spans="1:18" s="56" customFormat="1" ht="18" customHeight="1" outlineLevel="1">
      <c r="A1544" s="41">
        <f t="shared" si="191"/>
        <v>8.34</v>
      </c>
      <c r="B1544" s="42">
        <f t="shared" si="188"/>
        <v>1533</v>
      </c>
      <c r="C1544" s="43">
        <v>41633</v>
      </c>
      <c r="D1544" s="44" t="str">
        <f t="shared" si="189"/>
        <v>Aralık 2013</v>
      </c>
      <c r="E1544" s="45" t="s">
        <v>35</v>
      </c>
      <c r="F1544" s="46">
        <v>3</v>
      </c>
      <c r="G1544" s="47">
        <v>6</v>
      </c>
      <c r="H1544" s="48">
        <f t="shared" si="190"/>
        <v>18</v>
      </c>
      <c r="I1544" s="57">
        <v>3.7881355932203391</v>
      </c>
      <c r="J1544" s="50">
        <v>3.07</v>
      </c>
      <c r="K1544" s="51">
        <f t="shared" si="192"/>
        <v>0.71813559322033926</v>
      </c>
      <c r="L1544" s="53">
        <f t="shared" si="187"/>
        <v>2.3518644067796606</v>
      </c>
      <c r="M1544" s="51">
        <f>IF(I1544="",0,IF(K1544&lt;0,Sayfa3!$P$5,Sayfa3!$S$5))</f>
        <v>0.15000000000000036</v>
      </c>
      <c r="N1544" s="52" t="str">
        <f>IF(E1544="","",IF(K1544&lt;Sayfa3!$P$5,"P",IF(K1544&gt;Sayfa3!$S$5,"P","")))</f>
        <v>P</v>
      </c>
      <c r="O1544" s="53">
        <f t="shared" si="185"/>
        <v>2.2018644067796602</v>
      </c>
      <c r="P1544" s="54">
        <f t="shared" si="186"/>
        <v>8.34</v>
      </c>
      <c r="Q1544" s="55"/>
      <c r="R1544" s="56" t="s">
        <v>35</v>
      </c>
    </row>
    <row r="1545" spans="1:18" s="56" customFormat="1" ht="18" customHeight="1" outlineLevel="1">
      <c r="A1545" s="41">
        <f t="shared" si="191"/>
        <v>8.34</v>
      </c>
      <c r="B1545" s="42">
        <f t="shared" si="188"/>
        <v>1534</v>
      </c>
      <c r="C1545" s="43">
        <v>41635</v>
      </c>
      <c r="D1545" s="44" t="str">
        <f t="shared" si="189"/>
        <v>Aralık 2013</v>
      </c>
      <c r="E1545" s="45" t="s">
        <v>35</v>
      </c>
      <c r="F1545" s="46">
        <v>7</v>
      </c>
      <c r="G1545" s="47">
        <v>6</v>
      </c>
      <c r="H1545" s="48">
        <f t="shared" si="190"/>
        <v>42</v>
      </c>
      <c r="I1545" s="57">
        <v>3.7881355932203391</v>
      </c>
      <c r="J1545" s="50">
        <v>3.07</v>
      </c>
      <c r="K1545" s="51">
        <f t="shared" si="192"/>
        <v>0.71813559322033926</v>
      </c>
      <c r="L1545" s="53">
        <f t="shared" si="187"/>
        <v>2.3518644067796606</v>
      </c>
      <c r="M1545" s="51">
        <f>IF(I1545="",0,IF(K1545&lt;0,Sayfa3!$P$5,Sayfa3!$S$5))</f>
        <v>0.15000000000000036</v>
      </c>
      <c r="N1545" s="52" t="str">
        <f>IF(E1545="","",IF(K1545&lt;Sayfa3!$P$5,"P",IF(K1545&gt;Sayfa3!$S$5,"P","")))</f>
        <v>P</v>
      </c>
      <c r="O1545" s="53">
        <f t="shared" si="185"/>
        <v>2.2018644067796602</v>
      </c>
      <c r="P1545" s="54">
        <f t="shared" si="186"/>
        <v>8.34</v>
      </c>
      <c r="Q1545" s="55"/>
      <c r="R1545" s="56" t="s">
        <v>35</v>
      </c>
    </row>
    <row r="1546" spans="1:18" s="56" customFormat="1" ht="18" customHeight="1" outlineLevel="1">
      <c r="A1546" s="41">
        <f t="shared" si="191"/>
        <v>8.34</v>
      </c>
      <c r="B1546" s="42">
        <f t="shared" si="188"/>
        <v>1535</v>
      </c>
      <c r="C1546" s="43">
        <v>41635</v>
      </c>
      <c r="D1546" s="44" t="str">
        <f t="shared" si="189"/>
        <v>Aralık 2013</v>
      </c>
      <c r="E1546" s="45" t="s">
        <v>35</v>
      </c>
      <c r="F1546" s="46">
        <v>3</v>
      </c>
      <c r="G1546" s="47">
        <v>6</v>
      </c>
      <c r="H1546" s="48">
        <f t="shared" si="190"/>
        <v>18</v>
      </c>
      <c r="I1546" s="57">
        <v>3.7881355932203391</v>
      </c>
      <c r="J1546" s="50">
        <v>3.07</v>
      </c>
      <c r="K1546" s="51">
        <f t="shared" si="192"/>
        <v>0.71813559322033926</v>
      </c>
      <c r="L1546" s="53">
        <f t="shared" si="187"/>
        <v>2.3518644067796606</v>
      </c>
      <c r="M1546" s="51">
        <f>IF(I1546="",0,IF(K1546&lt;0,Sayfa3!$P$5,Sayfa3!$S$5))</f>
        <v>0.15000000000000036</v>
      </c>
      <c r="N1546" s="52" t="str">
        <f>IF(E1546="","",IF(K1546&lt;Sayfa3!$P$5,"P",IF(K1546&gt;Sayfa3!$S$5,"P","")))</f>
        <v>P</v>
      </c>
      <c r="O1546" s="53">
        <f t="shared" si="185"/>
        <v>2.2018644067796602</v>
      </c>
      <c r="P1546" s="54">
        <f t="shared" si="186"/>
        <v>8.34</v>
      </c>
      <c r="Q1546" s="55"/>
      <c r="R1546" s="56" t="s">
        <v>38</v>
      </c>
    </row>
    <row r="1547" spans="1:18" s="56" customFormat="1" ht="18" customHeight="1" outlineLevel="1">
      <c r="A1547" s="41">
        <f t="shared" si="191"/>
        <v>8.34</v>
      </c>
      <c r="B1547" s="42">
        <f t="shared" si="188"/>
        <v>1536</v>
      </c>
      <c r="C1547" s="43">
        <v>41638</v>
      </c>
      <c r="D1547" s="44" t="str">
        <f t="shared" si="189"/>
        <v>Aralık 2013</v>
      </c>
      <c r="E1547" s="45" t="s">
        <v>38</v>
      </c>
      <c r="F1547" s="46">
        <v>7</v>
      </c>
      <c r="G1547" s="47">
        <v>6</v>
      </c>
      <c r="H1547" s="48">
        <f t="shared" si="190"/>
        <v>42</v>
      </c>
      <c r="I1547" s="57">
        <v>3.7881355932203391</v>
      </c>
      <c r="J1547" s="50">
        <v>3.07</v>
      </c>
      <c r="K1547" s="51">
        <f t="shared" si="192"/>
        <v>0.71813559322033926</v>
      </c>
      <c r="L1547" s="53">
        <f t="shared" si="187"/>
        <v>2.3518644067796606</v>
      </c>
      <c r="M1547" s="51">
        <f>IF(I1547="",0,IF(K1547&lt;0,Sayfa3!$P$5,Sayfa3!$S$5))</f>
        <v>0.15000000000000036</v>
      </c>
      <c r="N1547" s="52" t="str">
        <f>IF(E1547="","",IF(K1547&lt;Sayfa3!$P$5,"P",IF(K1547&gt;Sayfa3!$S$5,"P","")))</f>
        <v>P</v>
      </c>
      <c r="O1547" s="53">
        <f t="shared" si="185"/>
        <v>2.2018644067796602</v>
      </c>
      <c r="P1547" s="54">
        <f t="shared" si="186"/>
        <v>8.34</v>
      </c>
      <c r="Q1547" s="55"/>
      <c r="R1547" s="56" t="s">
        <v>38</v>
      </c>
    </row>
    <row r="1548" spans="1:18" s="56" customFormat="1" ht="18" customHeight="1" outlineLevel="1">
      <c r="A1548" s="41">
        <f t="shared" si="191"/>
        <v>8.34</v>
      </c>
      <c r="B1548" s="42">
        <f t="shared" si="188"/>
        <v>1537</v>
      </c>
      <c r="C1548" s="43">
        <v>41638</v>
      </c>
      <c r="D1548" s="44" t="str">
        <f t="shared" si="189"/>
        <v>Aralık 2013</v>
      </c>
      <c r="E1548" s="45" t="s">
        <v>38</v>
      </c>
      <c r="F1548" s="46">
        <v>3</v>
      </c>
      <c r="G1548" s="47">
        <v>6</v>
      </c>
      <c r="H1548" s="48">
        <f t="shared" si="190"/>
        <v>18</v>
      </c>
      <c r="I1548" s="57">
        <v>3.7881355932203391</v>
      </c>
      <c r="J1548" s="50">
        <v>3.07</v>
      </c>
      <c r="K1548" s="51">
        <f t="shared" si="192"/>
        <v>0.71813559322033926</v>
      </c>
      <c r="L1548" s="53">
        <f t="shared" si="187"/>
        <v>2.3518644067796606</v>
      </c>
      <c r="M1548" s="51">
        <f>IF(I1548="",0,IF(K1548&lt;0,Sayfa3!$P$5,Sayfa3!$S$5))</f>
        <v>0.15000000000000036</v>
      </c>
      <c r="N1548" s="52" t="str">
        <f>IF(E1548="","",IF(K1548&lt;Sayfa3!$P$5,"P",IF(K1548&gt;Sayfa3!$S$5,"P","")))</f>
        <v>P</v>
      </c>
      <c r="O1548" s="53">
        <f t="shared" ref="O1548:O1611" si="194">IF(N1548="",0,L1548-M1548)</f>
        <v>2.2018644067796602</v>
      </c>
      <c r="P1548" s="54">
        <f t="shared" ref="P1548:P1611" si="195">ROUND(I1548*O1548,2)</f>
        <v>8.34</v>
      </c>
      <c r="Q1548" s="55"/>
      <c r="R1548" s="56" t="s">
        <v>35</v>
      </c>
    </row>
    <row r="1549" spans="1:18" s="56" customFormat="1" ht="18" customHeight="1" outlineLevel="1">
      <c r="A1549" s="41">
        <f t="shared" si="191"/>
        <v>0</v>
      </c>
      <c r="B1549" s="42">
        <f t="shared" si="188"/>
        <v>1538</v>
      </c>
      <c r="C1549" s="43">
        <v>41642</v>
      </c>
      <c r="D1549" s="44" t="str">
        <f t="shared" si="189"/>
        <v>Ocak 2014</v>
      </c>
      <c r="E1549" s="45" t="s">
        <v>35</v>
      </c>
      <c r="F1549" s="46">
        <v>5</v>
      </c>
      <c r="G1549" s="47">
        <v>6</v>
      </c>
      <c r="H1549" s="48">
        <f t="shared" si="190"/>
        <v>30</v>
      </c>
      <c r="I1549" s="57"/>
      <c r="J1549" s="50">
        <v>0</v>
      </c>
      <c r="K1549" s="51">
        <f t="shared" si="192"/>
        <v>0</v>
      </c>
      <c r="L1549" s="53">
        <f t="shared" ref="L1549:L1612" si="196">J1549-K1549</f>
        <v>0</v>
      </c>
      <c r="M1549" s="51">
        <f>IF(I1549="",0,IF(K1549&lt;0,Sayfa3!$P$5,Sayfa3!$S$5))</f>
        <v>0</v>
      </c>
      <c r="N1549" s="52" t="str">
        <f>IF(E1549="","",IF(K1549&lt;Sayfa3!$P$5,"P",IF(K1549&gt;Sayfa3!$S$5,"P","")))</f>
        <v/>
      </c>
      <c r="O1549" s="53">
        <f t="shared" si="194"/>
        <v>0</v>
      </c>
      <c r="P1549" s="54">
        <f t="shared" si="195"/>
        <v>0</v>
      </c>
      <c r="Q1549" s="55"/>
      <c r="R1549" s="56" t="s">
        <v>35</v>
      </c>
    </row>
    <row r="1550" spans="1:18" s="56" customFormat="1" ht="18" customHeight="1" outlineLevel="1">
      <c r="A1550" s="41">
        <f t="shared" si="191"/>
        <v>0</v>
      </c>
      <c r="B1550" s="42">
        <f t="shared" ref="B1550:B1556" si="197">IF(C1550&lt;&gt;"",B1549+1,"")</f>
        <v>1539</v>
      </c>
      <c r="C1550" s="43">
        <v>41645</v>
      </c>
      <c r="D1550" s="44" t="str">
        <f t="shared" ref="D1550:D1556" si="198">IF(C1550="","",CONCATENATE(TEXT(C1550,"AAAA")," ",TEXT(C1550,"YYYY")))</f>
        <v>Ocak 2014</v>
      </c>
      <c r="E1550" s="45" t="s">
        <v>35</v>
      </c>
      <c r="F1550" s="46">
        <v>7.5</v>
      </c>
      <c r="G1550" s="47">
        <v>6</v>
      </c>
      <c r="H1550" s="48">
        <f t="shared" ref="H1550:H1556" si="199">ROUND(F1550*G1550,2)</f>
        <v>45</v>
      </c>
      <c r="I1550" s="57"/>
      <c r="J1550" s="50">
        <v>0</v>
      </c>
      <c r="K1550" s="51">
        <f t="shared" si="192"/>
        <v>0</v>
      </c>
      <c r="L1550" s="53">
        <f t="shared" si="196"/>
        <v>0</v>
      </c>
      <c r="M1550" s="51">
        <f>IF(I1550="",0,IF(K1550&lt;0,Sayfa3!$P$5,Sayfa3!$S$5))</f>
        <v>0</v>
      </c>
      <c r="N1550" s="52" t="str">
        <f>IF(E1550="","",IF(K1550&lt;Sayfa3!$P$5,"P",IF(K1550&gt;Sayfa3!$S$5,"P","")))</f>
        <v/>
      </c>
      <c r="O1550" s="53">
        <f t="shared" si="194"/>
        <v>0</v>
      </c>
      <c r="P1550" s="54">
        <f t="shared" si="195"/>
        <v>0</v>
      </c>
      <c r="Q1550" s="55"/>
      <c r="R1550" s="56" t="s">
        <v>35</v>
      </c>
    </row>
    <row r="1551" spans="1:18" s="56" customFormat="1" ht="18" customHeight="1" outlineLevel="1">
      <c r="A1551" s="41">
        <f t="shared" si="191"/>
        <v>0</v>
      </c>
      <c r="B1551" s="42">
        <f t="shared" si="197"/>
        <v>1540</v>
      </c>
      <c r="C1551" s="43">
        <v>41650</v>
      </c>
      <c r="D1551" s="44" t="str">
        <f t="shared" si="198"/>
        <v>Ocak 2014</v>
      </c>
      <c r="E1551" s="45" t="s">
        <v>35</v>
      </c>
      <c r="F1551" s="46">
        <v>5</v>
      </c>
      <c r="G1551" s="47">
        <v>6</v>
      </c>
      <c r="H1551" s="48">
        <f t="shared" si="199"/>
        <v>30</v>
      </c>
      <c r="I1551" s="57"/>
      <c r="J1551" s="50">
        <v>0</v>
      </c>
      <c r="K1551" s="51">
        <f t="shared" si="192"/>
        <v>0</v>
      </c>
      <c r="L1551" s="53">
        <f t="shared" si="196"/>
        <v>0</v>
      </c>
      <c r="M1551" s="51">
        <f>IF(I1551="",0,IF(K1551&lt;0,Sayfa3!$P$5,Sayfa3!$S$5))</f>
        <v>0</v>
      </c>
      <c r="N1551" s="52" t="str">
        <f>IF(E1551="","",IF(K1551&lt;Sayfa3!$P$5,"P",IF(K1551&gt;Sayfa3!$S$5,"P","")))</f>
        <v/>
      </c>
      <c r="O1551" s="53">
        <f t="shared" si="194"/>
        <v>0</v>
      </c>
      <c r="P1551" s="54">
        <f t="shared" si="195"/>
        <v>0</v>
      </c>
      <c r="Q1551" s="55"/>
      <c r="R1551" s="56" t="s">
        <v>35</v>
      </c>
    </row>
    <row r="1552" spans="1:18" s="56" customFormat="1" ht="18" customHeight="1" outlineLevel="1">
      <c r="A1552" s="41">
        <f t="shared" si="191"/>
        <v>0</v>
      </c>
      <c r="B1552" s="42">
        <f t="shared" si="197"/>
        <v>1541</v>
      </c>
      <c r="C1552" s="43">
        <v>41650</v>
      </c>
      <c r="D1552" s="44" t="str">
        <f t="shared" si="198"/>
        <v>Ocak 2014</v>
      </c>
      <c r="E1552" s="45" t="s">
        <v>35</v>
      </c>
      <c r="F1552" s="46">
        <v>2</v>
      </c>
      <c r="G1552" s="47">
        <v>6</v>
      </c>
      <c r="H1552" s="48">
        <f t="shared" si="199"/>
        <v>12</v>
      </c>
      <c r="I1552" s="57"/>
      <c r="J1552" s="50">
        <v>0</v>
      </c>
      <c r="K1552" s="51">
        <f t="shared" si="192"/>
        <v>0</v>
      </c>
      <c r="L1552" s="53">
        <f t="shared" si="196"/>
        <v>0</v>
      </c>
      <c r="M1552" s="51">
        <f>IF(I1552="",0,IF(K1552&lt;0,Sayfa3!$P$5,Sayfa3!$S$5))</f>
        <v>0</v>
      </c>
      <c r="N1552" s="52" t="str">
        <f>IF(E1552="","",IF(K1552&lt;Sayfa3!$P$5,"P",IF(K1552&gt;Sayfa3!$S$5,"P","")))</f>
        <v/>
      </c>
      <c r="O1552" s="53">
        <f t="shared" si="194"/>
        <v>0</v>
      </c>
      <c r="P1552" s="54">
        <f t="shared" si="195"/>
        <v>0</v>
      </c>
      <c r="Q1552" s="55"/>
      <c r="R1552" s="56" t="s">
        <v>46</v>
      </c>
    </row>
    <row r="1553" spans="1:27" s="56" customFormat="1" ht="18" customHeight="1" outlineLevel="1">
      <c r="A1553" s="41">
        <f t="shared" si="191"/>
        <v>0</v>
      </c>
      <c r="B1553" s="42">
        <f t="shared" si="197"/>
        <v>1542</v>
      </c>
      <c r="C1553" s="43">
        <v>41663</v>
      </c>
      <c r="D1553" s="44" t="str">
        <f t="shared" si="198"/>
        <v>Ocak 2014</v>
      </c>
      <c r="E1553" s="45" t="s">
        <v>46</v>
      </c>
      <c r="F1553" s="46">
        <v>7</v>
      </c>
      <c r="G1553" s="47">
        <v>6</v>
      </c>
      <c r="H1553" s="48">
        <f t="shared" si="199"/>
        <v>42</v>
      </c>
      <c r="I1553" s="57"/>
      <c r="J1553" s="50">
        <v>0</v>
      </c>
      <c r="K1553" s="51">
        <f t="shared" si="192"/>
        <v>0</v>
      </c>
      <c r="L1553" s="53">
        <f t="shared" si="196"/>
        <v>0</v>
      </c>
      <c r="M1553" s="51">
        <f>IF(I1553="",0,IF(K1553&lt;0,Sayfa3!$P$5,Sayfa3!$S$5))</f>
        <v>0</v>
      </c>
      <c r="N1553" s="52" t="str">
        <f>IF(E1553="","",IF(K1553&lt;Sayfa3!$P$5,"P",IF(K1553&gt;Sayfa3!$S$5,"P","")))</f>
        <v/>
      </c>
      <c r="O1553" s="53">
        <f t="shared" si="194"/>
        <v>0</v>
      </c>
      <c r="P1553" s="54">
        <f t="shared" si="195"/>
        <v>0</v>
      </c>
      <c r="Q1553" s="55"/>
      <c r="R1553" s="56" t="s">
        <v>46</v>
      </c>
    </row>
    <row r="1554" spans="1:27" s="56" customFormat="1" ht="18" customHeight="1" outlineLevel="1">
      <c r="A1554" s="41">
        <f t="shared" ref="A1554:A1556" si="200">IF(P1554="","",P1554)</f>
        <v>0</v>
      </c>
      <c r="B1554" s="42">
        <f t="shared" si="197"/>
        <v>1543</v>
      </c>
      <c r="C1554" s="43">
        <v>41663</v>
      </c>
      <c r="D1554" s="44" t="str">
        <f t="shared" si="198"/>
        <v>Ocak 2014</v>
      </c>
      <c r="E1554" s="45" t="s">
        <v>46</v>
      </c>
      <c r="F1554" s="46">
        <v>3</v>
      </c>
      <c r="G1554" s="47">
        <v>6</v>
      </c>
      <c r="H1554" s="48">
        <f t="shared" si="199"/>
        <v>18</v>
      </c>
      <c r="I1554" s="57"/>
      <c r="J1554" s="50">
        <v>0</v>
      </c>
      <c r="K1554" s="51">
        <f t="shared" si="192"/>
        <v>0</v>
      </c>
      <c r="L1554" s="53">
        <f t="shared" si="196"/>
        <v>0</v>
      </c>
      <c r="M1554" s="51">
        <f>IF(I1554="",0,IF(K1554&lt;0,Sayfa3!$P$5,Sayfa3!$S$5))</f>
        <v>0</v>
      </c>
      <c r="N1554" s="52" t="str">
        <f>IF(E1554="","",IF(K1554&lt;Sayfa3!$P$5,"P",IF(K1554&gt;Sayfa3!$S$5,"P","")))</f>
        <v/>
      </c>
      <c r="O1554" s="53">
        <f t="shared" si="194"/>
        <v>0</v>
      </c>
      <c r="P1554" s="54">
        <f t="shared" si="195"/>
        <v>0</v>
      </c>
      <c r="Q1554" s="55"/>
      <c r="R1554" s="56" t="s">
        <v>47</v>
      </c>
    </row>
    <row r="1555" spans="1:27" s="56" customFormat="1" ht="18" customHeight="1" outlineLevel="1">
      <c r="A1555" s="41">
        <f t="shared" si="200"/>
        <v>0</v>
      </c>
      <c r="B1555" s="73" t="str">
        <f t="shared" si="197"/>
        <v/>
      </c>
      <c r="C1555" s="58" t="s">
        <v>47</v>
      </c>
      <c r="D1555" s="74" t="str">
        <f t="shared" si="198"/>
        <v/>
      </c>
      <c r="E1555" s="59">
        <v>0</v>
      </c>
      <c r="F1555" s="60">
        <v>0</v>
      </c>
      <c r="G1555" s="61">
        <v>0</v>
      </c>
      <c r="H1555" s="62">
        <f t="shared" si="199"/>
        <v>0</v>
      </c>
      <c r="I1555" s="57"/>
      <c r="J1555" s="63">
        <v>0</v>
      </c>
      <c r="K1555" s="64">
        <f t="shared" si="192"/>
        <v>0</v>
      </c>
      <c r="L1555" s="53">
        <f t="shared" si="196"/>
        <v>0</v>
      </c>
      <c r="M1555" s="51">
        <f>IF(I1555="",0,IF(K1555&lt;0,Sayfa3!$P$5,Sayfa3!$S$5))</f>
        <v>0</v>
      </c>
      <c r="N1555" s="52" t="str">
        <f>IF(E1555="","",IF(K1555&lt;Sayfa3!$P$5,"P",IF(K1555&gt;Sayfa3!$S$5,"P","")))</f>
        <v/>
      </c>
      <c r="O1555" s="53">
        <f t="shared" si="194"/>
        <v>0</v>
      </c>
      <c r="P1555" s="54">
        <f t="shared" si="195"/>
        <v>0</v>
      </c>
      <c r="Q1555" s="55"/>
      <c r="R1555" s="56" t="s">
        <v>47</v>
      </c>
    </row>
    <row r="1556" spans="1:27" s="56" customFormat="1" ht="18" customHeight="1" outlineLevel="1">
      <c r="A1556" s="41">
        <f t="shared" si="200"/>
        <v>0</v>
      </c>
      <c r="B1556" s="75" t="str">
        <f t="shared" si="197"/>
        <v/>
      </c>
      <c r="C1556" s="76" t="s">
        <v>47</v>
      </c>
      <c r="D1556" s="77" t="str">
        <f t="shared" si="198"/>
        <v/>
      </c>
      <c r="E1556" s="78">
        <v>0</v>
      </c>
      <c r="F1556" s="79">
        <v>0</v>
      </c>
      <c r="G1556" s="80">
        <v>0</v>
      </c>
      <c r="H1556" s="81">
        <f t="shared" si="199"/>
        <v>0</v>
      </c>
      <c r="I1556" s="82"/>
      <c r="J1556" s="83">
        <v>0</v>
      </c>
      <c r="K1556" s="84">
        <f t="shared" si="192"/>
        <v>0</v>
      </c>
      <c r="L1556" s="86">
        <f t="shared" si="196"/>
        <v>0</v>
      </c>
      <c r="M1556" s="84">
        <f>IF(I1556="",0,IF(K1556&lt;0,Sayfa3!$P$5,Sayfa3!$S$5))</f>
        <v>0</v>
      </c>
      <c r="N1556" s="85" t="str">
        <f>IF(E1556="","",IF(K1556&lt;Sayfa3!$P$5,"P",IF(K1556&gt;Sayfa3!$S$5,"P","")))</f>
        <v/>
      </c>
      <c r="O1556" s="86">
        <f t="shared" si="194"/>
        <v>0</v>
      </c>
      <c r="P1556" s="87">
        <f t="shared" si="195"/>
        <v>0</v>
      </c>
      <c r="Q1556" s="55"/>
      <c r="R1556" s="56" t="s">
        <v>47</v>
      </c>
    </row>
    <row r="1557" spans="1:27" s="70" customFormat="1">
      <c r="A1557" s="72"/>
      <c r="B1557" s="66"/>
      <c r="C1557" s="67"/>
      <c r="D1557" s="67"/>
      <c r="E1557" s="5"/>
      <c r="F1557" s="68"/>
      <c r="G1557" s="69"/>
      <c r="I1557" s="69"/>
      <c r="M1557" s="69"/>
      <c r="O1557" s="71"/>
      <c r="P1557" s="65"/>
      <c r="Q1557" s="5"/>
      <c r="R1557" s="5"/>
      <c r="S1557" s="5"/>
      <c r="T1557" s="5"/>
      <c r="U1557" s="5"/>
      <c r="V1557" s="5"/>
      <c r="W1557" s="5"/>
      <c r="X1557" s="5"/>
      <c r="Y1557" s="5"/>
      <c r="Z1557" s="5"/>
      <c r="AA1557" s="5"/>
    </row>
    <row r="1558" spans="1:27" s="70" customFormat="1">
      <c r="A1558" s="72"/>
      <c r="B1558" s="66"/>
      <c r="C1558" s="67"/>
      <c r="D1558" s="67"/>
      <c r="E1558" s="5"/>
      <c r="F1558" s="68"/>
      <c r="G1558" s="69"/>
      <c r="I1558" s="69"/>
      <c r="M1558" s="69"/>
      <c r="O1558" s="71"/>
      <c r="P1558" s="65"/>
      <c r="Q1558" s="5"/>
      <c r="R1558" s="5"/>
      <c r="S1558" s="5"/>
      <c r="T1558" s="5"/>
      <c r="U1558" s="5"/>
      <c r="V1558" s="5"/>
      <c r="W1558" s="5"/>
      <c r="X1558" s="5"/>
      <c r="Y1558" s="5"/>
      <c r="Z1558" s="5"/>
      <c r="AA1558" s="5"/>
    </row>
    <row r="1559" spans="1:27" s="70" customFormat="1">
      <c r="A1559" s="72"/>
      <c r="B1559" s="66"/>
      <c r="C1559" s="67"/>
      <c r="D1559" s="67"/>
      <c r="E1559" s="5"/>
      <c r="F1559" s="68"/>
      <c r="G1559" s="69"/>
      <c r="I1559" s="69"/>
      <c r="M1559" s="69"/>
      <c r="O1559" s="71"/>
      <c r="P1559" s="65"/>
      <c r="Q1559" s="5"/>
      <c r="R1559" s="5"/>
      <c r="S1559" s="5"/>
      <c r="T1559" s="5"/>
      <c r="U1559" s="5"/>
      <c r="V1559" s="5"/>
      <c r="W1559" s="5"/>
      <c r="X1559" s="5"/>
      <c r="Y1559" s="5"/>
      <c r="Z1559" s="5"/>
      <c r="AA1559" s="5"/>
    </row>
    <row r="1560" spans="1:27" s="70" customFormat="1">
      <c r="A1560" s="72"/>
      <c r="B1560" s="66"/>
      <c r="C1560" s="67"/>
      <c r="D1560" s="67"/>
      <c r="E1560" s="5"/>
      <c r="F1560" s="68"/>
      <c r="G1560" s="69"/>
      <c r="I1560" s="69"/>
      <c r="M1560" s="69"/>
      <c r="O1560" s="71"/>
      <c r="P1560" s="65"/>
      <c r="Q1560" s="5"/>
      <c r="R1560" s="5"/>
      <c r="S1560" s="5"/>
      <c r="T1560" s="5"/>
      <c r="U1560" s="5"/>
      <c r="V1560" s="5"/>
      <c r="W1560" s="5"/>
      <c r="X1560" s="5"/>
      <c r="Y1560" s="5"/>
      <c r="Z1560" s="5"/>
      <c r="AA1560" s="5"/>
    </row>
    <row r="1561" spans="1:27" s="70" customFormat="1">
      <c r="A1561" s="72"/>
      <c r="B1561" s="66"/>
      <c r="C1561" s="67"/>
      <c r="D1561" s="67"/>
      <c r="E1561" s="5"/>
      <c r="F1561" s="68"/>
      <c r="G1561" s="69"/>
      <c r="I1561" s="69"/>
      <c r="M1561" s="69"/>
      <c r="O1561" s="71"/>
      <c r="P1561" s="65"/>
      <c r="Q1561" s="5"/>
      <c r="R1561" s="5"/>
      <c r="S1561" s="5"/>
      <c r="T1561" s="5"/>
      <c r="U1561" s="5"/>
      <c r="V1561" s="5"/>
      <c r="W1561" s="5"/>
      <c r="X1561" s="5"/>
      <c r="Y1561" s="5"/>
      <c r="Z1561" s="5"/>
      <c r="AA1561" s="5"/>
    </row>
    <row r="1562" spans="1:27" s="70" customFormat="1">
      <c r="A1562" s="72"/>
      <c r="B1562" s="66"/>
      <c r="C1562" s="67"/>
      <c r="D1562" s="67"/>
      <c r="E1562" s="5"/>
      <c r="F1562" s="68"/>
      <c r="G1562" s="69"/>
      <c r="I1562" s="69"/>
      <c r="M1562" s="69"/>
      <c r="O1562" s="71"/>
      <c r="P1562" s="65"/>
      <c r="Q1562" s="5"/>
      <c r="R1562" s="5"/>
      <c r="S1562" s="5"/>
      <c r="T1562" s="5"/>
      <c r="U1562" s="5"/>
      <c r="V1562" s="5"/>
      <c r="W1562" s="5"/>
      <c r="X1562" s="5"/>
      <c r="Y1562" s="5"/>
      <c r="Z1562" s="5"/>
      <c r="AA1562" s="5"/>
    </row>
    <row r="1563" spans="1:27" s="70" customFormat="1">
      <c r="A1563" s="72"/>
      <c r="B1563" s="66"/>
      <c r="C1563" s="67"/>
      <c r="D1563" s="67"/>
      <c r="E1563" s="5"/>
      <c r="F1563" s="68"/>
      <c r="G1563" s="69"/>
      <c r="I1563" s="69"/>
      <c r="M1563" s="69"/>
      <c r="O1563" s="71"/>
      <c r="P1563" s="65"/>
      <c r="Q1563" s="5"/>
      <c r="R1563" s="5"/>
      <c r="S1563" s="5"/>
      <c r="T1563" s="5"/>
      <c r="U1563" s="5"/>
      <c r="V1563" s="5"/>
      <c r="W1563" s="5"/>
      <c r="X1563" s="5"/>
      <c r="Y1563" s="5"/>
      <c r="Z1563" s="5"/>
      <c r="AA1563" s="5"/>
    </row>
    <row r="1564" spans="1:27" s="70" customFormat="1">
      <c r="A1564" s="72"/>
      <c r="B1564" s="66"/>
      <c r="C1564" s="67"/>
      <c r="D1564" s="67"/>
      <c r="E1564" s="5"/>
      <c r="F1564" s="68"/>
      <c r="G1564" s="69"/>
      <c r="I1564" s="69"/>
      <c r="M1564" s="69"/>
      <c r="O1564" s="71"/>
      <c r="P1564" s="65"/>
      <c r="Q1564" s="5"/>
      <c r="R1564" s="5"/>
      <c r="S1564" s="5"/>
      <c r="T1564" s="5"/>
      <c r="U1564" s="5"/>
      <c r="V1564" s="5"/>
      <c r="W1564" s="5"/>
      <c r="X1564" s="5"/>
      <c r="Y1564" s="5"/>
      <c r="Z1564" s="5"/>
      <c r="AA1564" s="5"/>
    </row>
    <row r="1565" spans="1:27" s="70" customFormat="1">
      <c r="A1565" s="72"/>
      <c r="B1565" s="66"/>
      <c r="C1565" s="67"/>
      <c r="D1565" s="67"/>
      <c r="E1565" s="5"/>
      <c r="F1565" s="68"/>
      <c r="G1565" s="69"/>
      <c r="I1565" s="69"/>
      <c r="M1565" s="69"/>
      <c r="O1565" s="71"/>
      <c r="P1565" s="65"/>
      <c r="Q1565" s="5"/>
      <c r="R1565" s="5"/>
      <c r="S1565" s="5"/>
      <c r="T1565" s="5"/>
      <c r="U1565" s="5"/>
      <c r="V1565" s="5"/>
      <c r="W1565" s="5"/>
      <c r="X1565" s="5"/>
      <c r="Y1565" s="5"/>
      <c r="Z1565" s="5"/>
      <c r="AA1565" s="5"/>
    </row>
    <row r="1566" spans="1:27" s="70" customFormat="1">
      <c r="A1566" s="72"/>
      <c r="B1566" s="66"/>
      <c r="C1566" s="67"/>
      <c r="D1566" s="67"/>
      <c r="E1566" s="5"/>
      <c r="F1566" s="68"/>
      <c r="G1566" s="69"/>
      <c r="I1566" s="69"/>
      <c r="M1566" s="69"/>
      <c r="O1566" s="71"/>
      <c r="P1566" s="65"/>
      <c r="Q1566" s="5"/>
      <c r="R1566" s="5"/>
      <c r="S1566" s="5"/>
      <c r="T1566" s="5"/>
      <c r="U1566" s="5"/>
      <c r="V1566" s="5"/>
      <c r="W1566" s="5"/>
      <c r="X1566" s="5"/>
      <c r="Y1566" s="5"/>
      <c r="Z1566" s="5"/>
      <c r="AA1566" s="5"/>
    </row>
    <row r="1567" spans="1:27" s="70" customFormat="1">
      <c r="A1567" s="72"/>
      <c r="B1567" s="66"/>
      <c r="C1567" s="67"/>
      <c r="D1567" s="67"/>
      <c r="E1567" s="5"/>
      <c r="F1567" s="68"/>
      <c r="G1567" s="69"/>
      <c r="I1567" s="69"/>
      <c r="M1567" s="69"/>
      <c r="O1567" s="71"/>
      <c r="P1567" s="65"/>
      <c r="Q1567" s="5"/>
      <c r="R1567" s="5"/>
      <c r="S1567" s="5"/>
      <c r="T1567" s="5"/>
      <c r="U1567" s="5"/>
      <c r="V1567" s="5"/>
      <c r="W1567" s="5"/>
      <c r="X1567" s="5"/>
      <c r="Y1567" s="5"/>
      <c r="Z1567" s="5"/>
      <c r="AA1567" s="5"/>
    </row>
    <row r="1568" spans="1:27" s="70" customFormat="1">
      <c r="A1568" s="72"/>
      <c r="B1568" s="66"/>
      <c r="C1568" s="67"/>
      <c r="D1568" s="67"/>
      <c r="E1568" s="5"/>
      <c r="F1568" s="68"/>
      <c r="G1568" s="69"/>
      <c r="I1568" s="69"/>
      <c r="M1568" s="69"/>
      <c r="O1568" s="71"/>
      <c r="P1568" s="65"/>
      <c r="Q1568" s="5"/>
      <c r="R1568" s="5"/>
      <c r="S1568" s="5"/>
      <c r="T1568" s="5"/>
      <c r="U1568" s="5"/>
      <c r="V1568" s="5"/>
      <c r="W1568" s="5"/>
      <c r="X1568" s="5"/>
      <c r="Y1568" s="5"/>
      <c r="Z1568" s="5"/>
      <c r="AA1568" s="5"/>
    </row>
    <row r="1569" spans="1:27" s="70" customFormat="1">
      <c r="A1569" s="72"/>
      <c r="B1569" s="66"/>
      <c r="C1569" s="67"/>
      <c r="D1569" s="67"/>
      <c r="E1569" s="5"/>
      <c r="F1569" s="68"/>
      <c r="G1569" s="69"/>
      <c r="I1569" s="69"/>
      <c r="M1569" s="69"/>
      <c r="O1569" s="71"/>
      <c r="P1569" s="65"/>
      <c r="Q1569" s="5"/>
      <c r="R1569" s="5"/>
      <c r="S1569" s="5"/>
      <c r="T1569" s="5"/>
      <c r="U1569" s="5"/>
      <c r="V1569" s="5"/>
      <c r="W1569" s="5"/>
      <c r="X1569" s="5"/>
      <c r="Y1569" s="5"/>
      <c r="Z1569" s="5"/>
      <c r="AA1569" s="5"/>
    </row>
    <row r="1570" spans="1:27" s="70" customFormat="1">
      <c r="A1570" s="72"/>
      <c r="B1570" s="66"/>
      <c r="C1570" s="67"/>
      <c r="D1570" s="67"/>
      <c r="E1570" s="5"/>
      <c r="F1570" s="68"/>
      <c r="G1570" s="69"/>
      <c r="I1570" s="69"/>
      <c r="M1570" s="69"/>
      <c r="O1570" s="71"/>
      <c r="P1570" s="65"/>
      <c r="Q1570" s="5"/>
      <c r="R1570" s="5"/>
      <c r="S1570" s="5"/>
      <c r="T1570" s="5"/>
      <c r="U1570" s="5"/>
      <c r="V1570" s="5"/>
      <c r="W1570" s="5"/>
      <c r="X1570" s="5"/>
      <c r="Y1570" s="5"/>
      <c r="Z1570" s="5"/>
      <c r="AA1570" s="5"/>
    </row>
    <row r="1571" spans="1:27" s="70" customFormat="1">
      <c r="A1571" s="72"/>
      <c r="B1571" s="66"/>
      <c r="C1571" s="67"/>
      <c r="D1571" s="67"/>
      <c r="E1571" s="5"/>
      <c r="F1571" s="68"/>
      <c r="G1571" s="69"/>
      <c r="I1571" s="69"/>
      <c r="M1571" s="69"/>
      <c r="O1571" s="71"/>
      <c r="P1571" s="65"/>
      <c r="Q1571" s="5"/>
      <c r="R1571" s="5"/>
      <c r="S1571" s="5"/>
      <c r="T1571" s="5"/>
      <c r="U1571" s="5"/>
      <c r="V1571" s="5"/>
      <c r="W1571" s="5"/>
      <c r="X1571" s="5"/>
      <c r="Y1571" s="5"/>
      <c r="Z1571" s="5"/>
      <c r="AA1571" s="5"/>
    </row>
    <row r="1572" spans="1:27" s="70" customFormat="1">
      <c r="A1572" s="72"/>
      <c r="B1572" s="66"/>
      <c r="C1572" s="67"/>
      <c r="D1572" s="67"/>
      <c r="E1572" s="5"/>
      <c r="F1572" s="68"/>
      <c r="G1572" s="69"/>
      <c r="I1572" s="69"/>
      <c r="M1572" s="69"/>
      <c r="O1572" s="71"/>
      <c r="P1572" s="65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</row>
    <row r="1573" spans="1:27" s="70" customFormat="1">
      <c r="A1573" s="72"/>
      <c r="B1573" s="66"/>
      <c r="C1573" s="67"/>
      <c r="D1573" s="67"/>
      <c r="E1573" s="5"/>
      <c r="F1573" s="68"/>
      <c r="G1573" s="69"/>
      <c r="I1573" s="69"/>
      <c r="M1573" s="69"/>
      <c r="O1573" s="71"/>
      <c r="P1573" s="65"/>
      <c r="Q1573" s="5"/>
      <c r="R1573" s="5"/>
      <c r="S1573" s="5"/>
      <c r="T1573" s="5"/>
      <c r="U1573" s="5"/>
      <c r="V1573" s="5"/>
      <c r="W1573" s="5"/>
      <c r="X1573" s="5"/>
      <c r="Y1573" s="5"/>
      <c r="Z1573" s="5"/>
      <c r="AA1573" s="5"/>
    </row>
    <row r="1574" spans="1:27" s="70" customFormat="1">
      <c r="A1574" s="72"/>
      <c r="B1574" s="66"/>
      <c r="C1574" s="67"/>
      <c r="D1574" s="67"/>
      <c r="E1574" s="5"/>
      <c r="F1574" s="68"/>
      <c r="G1574" s="69"/>
      <c r="I1574" s="69"/>
      <c r="M1574" s="69"/>
      <c r="O1574" s="71"/>
      <c r="P1574" s="65"/>
      <c r="Q1574" s="5"/>
      <c r="R1574" s="5"/>
      <c r="S1574" s="5"/>
      <c r="T1574" s="5"/>
      <c r="U1574" s="5"/>
      <c r="V1574" s="5"/>
      <c r="W1574" s="5"/>
      <c r="X1574" s="5"/>
      <c r="Y1574" s="5"/>
      <c r="Z1574" s="5"/>
      <c r="AA1574" s="5"/>
    </row>
    <row r="1575" spans="1:27" s="70" customFormat="1">
      <c r="A1575" s="72"/>
      <c r="B1575" s="66"/>
      <c r="C1575" s="67"/>
      <c r="D1575" s="67"/>
      <c r="E1575" s="5"/>
      <c r="F1575" s="68"/>
      <c r="G1575" s="69"/>
      <c r="I1575" s="69"/>
      <c r="M1575" s="69"/>
      <c r="O1575" s="71"/>
      <c r="P1575" s="65"/>
      <c r="Q1575" s="5"/>
      <c r="R1575" s="5"/>
      <c r="S1575" s="5"/>
      <c r="T1575" s="5"/>
      <c r="U1575" s="5"/>
      <c r="V1575" s="5"/>
      <c r="W1575" s="5"/>
      <c r="X1575" s="5"/>
      <c r="Y1575" s="5"/>
      <c r="Z1575" s="5"/>
      <c r="AA1575" s="5"/>
    </row>
    <row r="1576" spans="1:27" s="70" customFormat="1">
      <c r="A1576" s="72"/>
      <c r="B1576" s="66"/>
      <c r="C1576" s="67"/>
      <c r="D1576" s="67"/>
      <c r="E1576" s="5"/>
      <c r="F1576" s="68"/>
      <c r="G1576" s="69"/>
      <c r="I1576" s="69"/>
      <c r="M1576" s="69"/>
      <c r="O1576" s="71"/>
      <c r="P1576" s="65"/>
      <c r="Q1576" s="5"/>
      <c r="R1576" s="5"/>
      <c r="S1576" s="5"/>
      <c r="T1576" s="5"/>
      <c r="U1576" s="5"/>
      <c r="V1576" s="5"/>
      <c r="W1576" s="5"/>
      <c r="X1576" s="5"/>
      <c r="Y1576" s="5"/>
      <c r="Z1576" s="5"/>
      <c r="AA1576" s="5"/>
    </row>
    <row r="1577" spans="1:27" s="70" customFormat="1">
      <c r="A1577" s="72"/>
      <c r="B1577" s="66"/>
      <c r="C1577" s="67"/>
      <c r="D1577" s="67"/>
      <c r="E1577" s="5"/>
      <c r="F1577" s="68"/>
      <c r="G1577" s="69"/>
      <c r="I1577" s="69"/>
      <c r="M1577" s="69"/>
      <c r="O1577" s="71"/>
      <c r="P1577" s="65"/>
      <c r="Q1577" s="5"/>
      <c r="R1577" s="5"/>
      <c r="S1577" s="5"/>
      <c r="T1577" s="5"/>
      <c r="U1577" s="5"/>
      <c r="V1577" s="5"/>
      <c r="W1577" s="5"/>
      <c r="X1577" s="5"/>
      <c r="Y1577" s="5"/>
      <c r="Z1577" s="5"/>
      <c r="AA1577" s="5"/>
    </row>
    <row r="1578" spans="1:27" s="70" customFormat="1">
      <c r="A1578" s="72"/>
      <c r="B1578" s="66"/>
      <c r="C1578" s="67"/>
      <c r="D1578" s="67"/>
      <c r="E1578" s="5"/>
      <c r="F1578" s="68"/>
      <c r="G1578" s="69"/>
      <c r="I1578" s="69"/>
      <c r="M1578" s="69"/>
      <c r="O1578" s="71"/>
      <c r="P1578" s="65"/>
      <c r="Q1578" s="5"/>
      <c r="R1578" s="5"/>
      <c r="S1578" s="5"/>
      <c r="T1578" s="5"/>
      <c r="U1578" s="5"/>
      <c r="V1578" s="5"/>
      <c r="W1578" s="5"/>
      <c r="X1578" s="5"/>
      <c r="Y1578" s="5"/>
      <c r="Z1578" s="5"/>
      <c r="AA1578" s="5"/>
    </row>
    <row r="1579" spans="1:27" s="70" customFormat="1">
      <c r="A1579" s="72"/>
      <c r="B1579" s="66"/>
      <c r="C1579" s="67"/>
      <c r="D1579" s="67"/>
      <c r="E1579" s="5"/>
      <c r="F1579" s="68"/>
      <c r="G1579" s="69"/>
      <c r="I1579" s="69"/>
      <c r="M1579" s="69"/>
      <c r="O1579" s="71"/>
      <c r="P1579" s="65"/>
      <c r="Q1579" s="5"/>
      <c r="R1579" s="5"/>
      <c r="S1579" s="5"/>
      <c r="T1579" s="5"/>
      <c r="U1579" s="5"/>
      <c r="V1579" s="5"/>
      <c r="W1579" s="5"/>
      <c r="X1579" s="5"/>
      <c r="Y1579" s="5"/>
      <c r="Z1579" s="5"/>
      <c r="AA1579" s="5"/>
    </row>
    <row r="1580" spans="1:27" s="70" customFormat="1">
      <c r="A1580" s="72"/>
      <c r="B1580" s="66"/>
      <c r="C1580" s="67"/>
      <c r="D1580" s="67"/>
      <c r="E1580" s="5"/>
      <c r="F1580" s="68"/>
      <c r="G1580" s="69"/>
      <c r="I1580" s="69"/>
      <c r="M1580" s="69"/>
      <c r="O1580" s="71"/>
      <c r="P1580" s="65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5"/>
    </row>
    <row r="1581" spans="1:27" s="70" customFormat="1">
      <c r="A1581" s="72"/>
      <c r="B1581" s="66"/>
      <c r="C1581" s="67"/>
      <c r="D1581" s="67"/>
      <c r="E1581" s="5"/>
      <c r="F1581" s="68"/>
      <c r="G1581" s="69"/>
      <c r="I1581" s="69"/>
      <c r="M1581" s="69"/>
      <c r="O1581" s="71"/>
      <c r="P1581" s="65"/>
      <c r="Q1581" s="5"/>
      <c r="R1581" s="5"/>
      <c r="S1581" s="5"/>
      <c r="T1581" s="5"/>
      <c r="U1581" s="5"/>
      <c r="V1581" s="5"/>
      <c r="W1581" s="5"/>
      <c r="X1581" s="5"/>
      <c r="Y1581" s="5"/>
      <c r="Z1581" s="5"/>
      <c r="AA1581" s="5"/>
    </row>
    <row r="1582" spans="1:27" s="70" customFormat="1">
      <c r="A1582" s="72"/>
      <c r="B1582" s="66"/>
      <c r="C1582" s="67"/>
      <c r="D1582" s="67"/>
      <c r="E1582" s="5"/>
      <c r="F1582" s="68"/>
      <c r="G1582" s="69"/>
      <c r="I1582" s="69"/>
      <c r="M1582" s="69"/>
      <c r="O1582" s="71"/>
      <c r="P1582" s="65"/>
      <c r="Q1582" s="5"/>
      <c r="R1582" s="5"/>
      <c r="S1582" s="5"/>
      <c r="T1582" s="5"/>
      <c r="U1582" s="5"/>
      <c r="V1582" s="5"/>
      <c r="W1582" s="5"/>
      <c r="X1582" s="5"/>
      <c r="Y1582" s="5"/>
      <c r="Z1582" s="5"/>
      <c r="AA1582" s="5"/>
    </row>
    <row r="1583" spans="1:27" s="70" customFormat="1">
      <c r="A1583" s="72"/>
      <c r="B1583" s="66"/>
      <c r="C1583" s="67"/>
      <c r="D1583" s="67"/>
      <c r="E1583" s="5"/>
      <c r="F1583" s="68"/>
      <c r="G1583" s="69"/>
      <c r="I1583" s="69"/>
      <c r="M1583" s="69"/>
      <c r="O1583" s="71"/>
      <c r="P1583" s="65"/>
      <c r="Q1583" s="5"/>
      <c r="R1583" s="5"/>
      <c r="S1583" s="5"/>
      <c r="T1583" s="5"/>
      <c r="U1583" s="5"/>
      <c r="V1583" s="5"/>
      <c r="W1583" s="5"/>
      <c r="X1583" s="5"/>
      <c r="Y1583" s="5"/>
      <c r="Z1583" s="5"/>
      <c r="AA1583" s="5"/>
    </row>
    <row r="1584" spans="1:27" s="70" customFormat="1">
      <c r="A1584" s="72"/>
      <c r="B1584" s="66"/>
      <c r="C1584" s="67"/>
      <c r="D1584" s="67"/>
      <c r="E1584" s="5"/>
      <c r="F1584" s="68"/>
      <c r="G1584" s="69"/>
      <c r="I1584" s="69"/>
      <c r="M1584" s="69"/>
      <c r="O1584" s="71"/>
      <c r="P1584" s="65"/>
      <c r="Q1584" s="5"/>
      <c r="R1584" s="5"/>
      <c r="S1584" s="5"/>
      <c r="T1584" s="5"/>
      <c r="U1584" s="5"/>
      <c r="V1584" s="5"/>
      <c r="W1584" s="5"/>
      <c r="X1584" s="5"/>
      <c r="Y1584" s="5"/>
      <c r="Z1584" s="5"/>
      <c r="AA1584" s="5"/>
    </row>
    <row r="1585" spans="1:27" s="70" customFormat="1">
      <c r="A1585" s="72"/>
      <c r="B1585" s="66"/>
      <c r="C1585" s="67"/>
      <c r="D1585" s="67"/>
      <c r="E1585" s="5"/>
      <c r="F1585" s="68"/>
      <c r="G1585" s="69"/>
      <c r="I1585" s="69"/>
      <c r="M1585" s="69"/>
      <c r="O1585" s="71"/>
      <c r="P1585" s="65"/>
      <c r="Q1585" s="5"/>
      <c r="R1585" s="5"/>
      <c r="S1585" s="5"/>
      <c r="T1585" s="5"/>
      <c r="U1585" s="5"/>
      <c r="V1585" s="5"/>
      <c r="W1585" s="5"/>
      <c r="X1585" s="5"/>
      <c r="Y1585" s="5"/>
      <c r="Z1585" s="5"/>
      <c r="AA1585" s="5"/>
    </row>
    <row r="1586" spans="1:27" s="70" customFormat="1">
      <c r="A1586" s="72"/>
      <c r="B1586" s="66"/>
      <c r="C1586" s="67"/>
      <c r="D1586" s="67"/>
      <c r="E1586" s="5"/>
      <c r="F1586" s="68"/>
      <c r="G1586" s="69"/>
      <c r="I1586" s="69"/>
      <c r="M1586" s="69"/>
      <c r="O1586" s="71"/>
      <c r="P1586" s="65"/>
      <c r="Q1586" s="5"/>
      <c r="R1586" s="5"/>
      <c r="S1586" s="5"/>
      <c r="T1586" s="5"/>
      <c r="U1586" s="5"/>
      <c r="V1586" s="5"/>
      <c r="W1586" s="5"/>
      <c r="X1586" s="5"/>
      <c r="Y1586" s="5"/>
      <c r="Z1586" s="5"/>
      <c r="AA1586" s="5"/>
    </row>
    <row r="1587" spans="1:27" s="70" customFormat="1">
      <c r="A1587" s="72"/>
      <c r="B1587" s="66"/>
      <c r="C1587" s="67"/>
      <c r="D1587" s="67"/>
      <c r="E1587" s="5"/>
      <c r="F1587" s="68"/>
      <c r="G1587" s="69"/>
      <c r="I1587" s="69"/>
      <c r="M1587" s="69"/>
      <c r="O1587" s="71"/>
      <c r="P1587" s="65"/>
      <c r="Q1587" s="5"/>
      <c r="R1587" s="5"/>
      <c r="S1587" s="5"/>
      <c r="T1587" s="5"/>
      <c r="U1587" s="5"/>
      <c r="V1587" s="5"/>
      <c r="W1587" s="5"/>
      <c r="X1587" s="5"/>
      <c r="Y1587" s="5"/>
      <c r="Z1587" s="5"/>
      <c r="AA1587" s="5"/>
    </row>
    <row r="1588" spans="1:27" s="70" customFormat="1">
      <c r="A1588" s="72"/>
      <c r="B1588" s="66"/>
      <c r="C1588" s="67"/>
      <c r="D1588" s="67"/>
      <c r="E1588" s="5"/>
      <c r="F1588" s="68"/>
      <c r="G1588" s="69"/>
      <c r="I1588" s="69"/>
      <c r="M1588" s="69"/>
      <c r="O1588" s="71"/>
      <c r="P1588" s="65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</row>
  </sheetData>
  <sheetProtection insertHyperlinks="0" sort="0" autoFilter="0" pivotTables="0"/>
  <autoFilter ref="C11:F11"/>
  <dataConsolidate function="count"/>
  <mergeCells count="14">
    <mergeCell ref="I8:N8"/>
    <mergeCell ref="O8:O9"/>
    <mergeCell ref="P8:P10"/>
    <mergeCell ref="M9:M10"/>
    <mergeCell ref="B1:P1"/>
    <mergeCell ref="B2:P2"/>
    <mergeCell ref="B3:P3"/>
    <mergeCell ref="B5:C5"/>
    <mergeCell ref="B8:B10"/>
    <mergeCell ref="C8:C10"/>
    <mergeCell ref="D8:D10"/>
    <mergeCell ref="E8:E10"/>
    <mergeCell ref="F8:F9"/>
    <mergeCell ref="G8:H8"/>
  </mergeCells>
  <conditionalFormatting sqref="B5:C5 D5:D7 F1:F8 B8:E9 B1:D4 E1:E5 S695:IX1452 Q695:Q1452 I11:O11 S1:IX690 I13:I146 Q2:Q690 S1454:IX1556 B12:F1556 G9:H1556 J13:K1556 Q1557:IX1048576 Q1454:Q1556 B1557:O65064 P1557:P64206 I12:K12">
    <cfRule type="cellIs" dxfId="41" priority="86" stopIfTrue="1" operator="equal">
      <formula>0</formula>
    </cfRule>
  </conditionalFormatting>
  <conditionalFormatting sqref="G1:H7 G8">
    <cfRule type="cellIs" dxfId="40" priority="84" stopIfTrue="1" operator="equal">
      <formula>0</formula>
    </cfRule>
  </conditionalFormatting>
  <conditionalFormatting sqref="F10:F11">
    <cfRule type="cellIs" dxfId="39" priority="85" stopIfTrue="1" operator="equal">
      <formula>0</formula>
    </cfRule>
  </conditionalFormatting>
  <conditionalFormatting sqref="I1:J7 I479:I610 I779:I821 I856:I1034 I1062:I1235 I1268:I1358 I1374:I1452 I1454:I1556">
    <cfRule type="cellIs" dxfId="38" priority="83" stopIfTrue="1" operator="equal">
      <formula>0</formula>
    </cfRule>
  </conditionalFormatting>
  <conditionalFormatting sqref="K1:K7">
    <cfRule type="cellIs" dxfId="37" priority="82" stopIfTrue="1" operator="equal">
      <formula>0</formula>
    </cfRule>
  </conditionalFormatting>
  <conditionalFormatting sqref="M1:M7">
    <cfRule type="cellIs" dxfId="36" priority="81" stopIfTrue="1" operator="equal">
      <formula>0</formula>
    </cfRule>
  </conditionalFormatting>
  <conditionalFormatting sqref="O1:O4 O7:O8">
    <cfRule type="cellIs" dxfId="35" priority="80" stopIfTrue="1" operator="equal">
      <formula>0</formula>
    </cfRule>
  </conditionalFormatting>
  <conditionalFormatting sqref="I9:J10">
    <cfRule type="cellIs" dxfId="34" priority="73" stopIfTrue="1" operator="equal">
      <formula>0</formula>
    </cfRule>
  </conditionalFormatting>
  <conditionalFormatting sqref="O5">
    <cfRule type="cellIs" dxfId="33" priority="79" stopIfTrue="1" operator="equal">
      <formula>0</formula>
    </cfRule>
  </conditionalFormatting>
  <conditionalFormatting sqref="O6">
    <cfRule type="cellIs" dxfId="32" priority="78" stopIfTrue="1" operator="equal">
      <formula>0</formula>
    </cfRule>
  </conditionalFormatting>
  <conditionalFormatting sqref="L1:L7">
    <cfRule type="cellIs" dxfId="31" priority="76" stopIfTrue="1" operator="equal">
      <formula>0</formula>
    </cfRule>
  </conditionalFormatting>
  <conditionalFormatting sqref="N1:N7">
    <cfRule type="cellIs" dxfId="30" priority="74" stopIfTrue="1" operator="equal">
      <formula>0</formula>
    </cfRule>
  </conditionalFormatting>
  <conditionalFormatting sqref="K9:K10">
    <cfRule type="cellIs" dxfId="29" priority="72" stopIfTrue="1" operator="equal">
      <formula>0</formula>
    </cfRule>
  </conditionalFormatting>
  <conditionalFormatting sqref="I8">
    <cfRule type="cellIs" dxfId="28" priority="71" stopIfTrue="1" operator="equal">
      <formula>0</formula>
    </cfRule>
  </conditionalFormatting>
  <conditionalFormatting sqref="L9:L10">
    <cfRule type="cellIs" dxfId="27" priority="70" stopIfTrue="1" operator="equal">
      <formula>0</formula>
    </cfRule>
  </conditionalFormatting>
  <conditionalFormatting sqref="N9:N10">
    <cfRule type="cellIs" dxfId="26" priority="69" stopIfTrue="1" operator="equal">
      <formula>0</formula>
    </cfRule>
  </conditionalFormatting>
  <conditionalFormatting sqref="M9">
    <cfRule type="cellIs" dxfId="25" priority="68" stopIfTrue="1" operator="equal">
      <formula>0</formula>
    </cfRule>
  </conditionalFormatting>
  <conditionalFormatting sqref="O10">
    <cfRule type="cellIs" dxfId="24" priority="67" stopIfTrue="1" operator="equal">
      <formula>0</formula>
    </cfRule>
  </conditionalFormatting>
  <conditionalFormatting sqref="Q691:Q694 S691:IX694">
    <cfRule type="cellIs" dxfId="23" priority="66" stopIfTrue="1" operator="equal">
      <formula>0</formula>
    </cfRule>
  </conditionalFormatting>
  <conditionalFormatting sqref="I147:I198">
    <cfRule type="cellIs" dxfId="22" priority="27" stopIfTrue="1" operator="equal">
      <formula>0</formula>
    </cfRule>
  </conditionalFormatting>
  <conditionalFormatting sqref="I199:I329">
    <cfRule type="cellIs" dxfId="21" priority="26" stopIfTrue="1" operator="equal">
      <formula>0</formula>
    </cfRule>
  </conditionalFormatting>
  <conditionalFormatting sqref="I330:I455">
    <cfRule type="cellIs" dxfId="20" priority="25" stopIfTrue="1" operator="equal">
      <formula>0</formula>
    </cfRule>
  </conditionalFormatting>
  <conditionalFormatting sqref="P1 P8:P9 P3:P4">
    <cfRule type="cellIs" dxfId="19" priority="23" stopIfTrue="1" operator="equal">
      <formula>0</formula>
    </cfRule>
  </conditionalFormatting>
  <conditionalFormatting sqref="P5:P7">
    <cfRule type="cellIs" dxfId="18" priority="22" stopIfTrue="1" operator="equal">
      <formula>0</formula>
    </cfRule>
  </conditionalFormatting>
  <conditionalFormatting sqref="P2">
    <cfRule type="cellIs" dxfId="17" priority="21" stopIfTrue="1" operator="equal">
      <formula>0</formula>
    </cfRule>
  </conditionalFormatting>
  <conditionalFormatting sqref="R1:R1452 R1454:R1556">
    <cfRule type="cellIs" dxfId="16" priority="19" stopIfTrue="1" operator="equal">
      <formula>0</formula>
    </cfRule>
  </conditionalFormatting>
  <conditionalFormatting sqref="I456:I478">
    <cfRule type="cellIs" dxfId="15" priority="16" stopIfTrue="1" operator="equal">
      <formula>0</formula>
    </cfRule>
  </conditionalFormatting>
  <conditionalFormatting sqref="I611:I754">
    <cfRule type="cellIs" dxfId="14" priority="15" stopIfTrue="1" operator="equal">
      <formula>0</formula>
    </cfRule>
  </conditionalFormatting>
  <conditionalFormatting sqref="I755:I763">
    <cfRule type="cellIs" dxfId="13" priority="14" stopIfTrue="1" operator="equal">
      <formula>0</formula>
    </cfRule>
  </conditionalFormatting>
  <conditionalFormatting sqref="I764:I765">
    <cfRule type="cellIs" dxfId="12" priority="13" stopIfTrue="1" operator="equal">
      <formula>0</formula>
    </cfRule>
  </conditionalFormatting>
  <conditionalFormatting sqref="I766:I767">
    <cfRule type="cellIs" dxfId="11" priority="12" stopIfTrue="1" operator="equal">
      <formula>0</formula>
    </cfRule>
  </conditionalFormatting>
  <conditionalFormatting sqref="I768:I778">
    <cfRule type="cellIs" dxfId="10" priority="11" stopIfTrue="1" operator="equal">
      <formula>0</formula>
    </cfRule>
  </conditionalFormatting>
  <conditionalFormatting sqref="I822:I855">
    <cfRule type="cellIs" dxfId="9" priority="10" stopIfTrue="1" operator="equal">
      <formula>0</formula>
    </cfRule>
  </conditionalFormatting>
  <conditionalFormatting sqref="I1035:I1061">
    <cfRule type="cellIs" dxfId="8" priority="9" stopIfTrue="1" operator="equal">
      <formula>0</formula>
    </cfRule>
  </conditionalFormatting>
  <conditionalFormatting sqref="I1236:I1267">
    <cfRule type="cellIs" dxfId="7" priority="8" stopIfTrue="1" operator="equal">
      <formula>0</formula>
    </cfRule>
  </conditionalFormatting>
  <conditionalFormatting sqref="I1359:I1369">
    <cfRule type="cellIs" dxfId="6" priority="7" stopIfTrue="1" operator="equal">
      <formula>0</formula>
    </cfRule>
  </conditionalFormatting>
  <conditionalFormatting sqref="I1370:I1373">
    <cfRule type="cellIs" dxfId="5" priority="6" stopIfTrue="1" operator="equal">
      <formula>0</formula>
    </cfRule>
  </conditionalFormatting>
  <conditionalFormatting sqref="Q1453 S1453:IX1453">
    <cfRule type="cellIs" dxfId="4" priority="5" stopIfTrue="1" operator="equal">
      <formula>0</formula>
    </cfRule>
  </conditionalFormatting>
  <conditionalFormatting sqref="I1453">
    <cfRule type="cellIs" dxfId="3" priority="4" stopIfTrue="1" operator="equal">
      <formula>0</formula>
    </cfRule>
  </conditionalFormatting>
  <conditionalFormatting sqref="R1453">
    <cfRule type="cellIs" dxfId="2" priority="3" stopIfTrue="1" operator="equal">
      <formula>0</formula>
    </cfRule>
  </conditionalFormatting>
  <conditionalFormatting sqref="L25:P1556 L12:L24 N12:P24">
    <cfRule type="cellIs" dxfId="1" priority="2" stopIfTrue="1" operator="equal">
      <formula>0</formula>
    </cfRule>
  </conditionalFormatting>
  <conditionalFormatting sqref="M12:M24">
    <cfRule type="cellIs" dxfId="0" priority="1" stopIfTrue="1" operator="equal">
      <formula>0</formula>
    </cfRule>
  </conditionalFormatting>
  <printOptions horizontalCentered="1"/>
  <pageMargins left="0.39370078740157483" right="0.19685039370078741" top="0.39370078740157483" bottom="0.78740157480314965" header="0.15748031496062992" footer="0.19685039370078741"/>
  <pageSetup paperSize="9" scale="84" orientation="landscape" r:id="rId1"/>
  <headerFooter alignWithMargins="0">
    <oddHeader>&amp;R
Sayfa No : &amp;P</oddHeader>
  </headerFooter>
  <rowBreaks count="1" manualBreakCount="1">
    <brk id="36" min="1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Sayfa3</vt:lpstr>
      <vt:lpstr>mazot ff</vt:lpstr>
      <vt:lpstr>'mazot ff'!Yazdırma_Alanı</vt:lpstr>
      <vt:lpstr>'mazot ff'!Yazdırma_Başlıkları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Birol</dc:creator>
  <cp:lastModifiedBy>Birol</cp:lastModifiedBy>
  <dcterms:created xsi:type="dcterms:W3CDTF">2014-01-29T13:28:42Z</dcterms:created>
  <dcterms:modified xsi:type="dcterms:W3CDTF">2014-01-29T13:39:30Z</dcterms:modified>
</cp:coreProperties>
</file>